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gif" ContentType="image/gif"/>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pivotTables/pivotTable1.xml" ContentType="application/vnd.openxmlformats-officedocument.spreadsheetml.pivotTable+xml"/>
  <Override PartName="/xl/drawings/drawing10.xml" ContentType="application/vnd.openxmlformats-officedocument.drawing+xml"/>
  <Override PartName="/xl/tables/table1.xml" ContentType="application/vnd.openxmlformats-officedocument.spreadsheetml.table+xml"/>
  <Override PartName="/xl/comments2.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omments3.xml" ContentType="application/vnd.openxmlformats-officedocument.spreadsheetml.comments+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hidePivotFieldList="1"/>
  <bookViews>
    <workbookView xWindow="-120" yWindow="-120" windowWidth="20730" windowHeight="11040" firstSheet="15" activeTab="15"/>
  </bookViews>
  <sheets>
    <sheet name="MENU CAJA DE HERRAMIENTAS" sheetId="4" state="hidden" r:id="rId1"/>
    <sheet name="Resumen PAA 2021" sheetId="22" state="hidden" r:id="rId2"/>
    <sheet name="Organigrama" sheetId="21" state="hidden" r:id="rId3"/>
    <sheet name="GLOSARIO" sheetId="6" state="hidden" r:id="rId4"/>
    <sheet name="MIPPA 1" sheetId="17" state="hidden" r:id="rId5"/>
    <sheet name="CONOCIMIENTO ENT" sheetId="9" state="hidden" r:id="rId6"/>
    <sheet name="PRIORIZACIÓN (2)" sheetId="20" state="hidden" r:id="rId7"/>
    <sheet name="MIPPA 1.1" sheetId="19" state="hidden" r:id="rId8"/>
    <sheet name="ANALISIS OCI" sheetId="3" state="hidden" r:id="rId9"/>
    <sheet name="MET CALCULO RECURSOS" sheetId="11" state="hidden" r:id="rId10"/>
    <sheet name="1. Horas requeridas PAAI" sheetId="12" state="hidden" r:id="rId11"/>
    <sheet name="MIPPA 2" sheetId="18" state="hidden" r:id="rId12"/>
    <sheet name="2. Días -horas hábiles x vig" sheetId="13" state="hidden" r:id="rId13"/>
    <sheet name="Adquisiciones" sheetId="23" state="hidden" r:id="rId14"/>
    <sheet name="PRIORIZACIÓN" sheetId="1" state="hidden" r:id="rId15"/>
    <sheet name="PAA OCI   (2)" sheetId="24" r:id="rId16"/>
  </sheets>
  <externalReferences>
    <externalReference r:id="rId17"/>
    <externalReference r:id="rId18"/>
  </externalReferences>
  <definedNames>
    <definedName name="_xlnm._FilterDatabase" localSheetId="8" hidden="1">'ANALISIS OCI'!$C$9:$C$88</definedName>
    <definedName name="_xlnm._FilterDatabase" localSheetId="3" hidden="1">GLOSARIO!$A$1:$A$3</definedName>
    <definedName name="_xlnm._FilterDatabase" localSheetId="15" hidden="1">'PAA OCI   (2)'!$A$1:$V$8</definedName>
    <definedName name="_xlnm._FilterDatabase" localSheetId="14" hidden="1">PRIORIZACIÓN!$Q$12:$Q$29</definedName>
    <definedName name="_ftn1" localSheetId="3">GLOSARIO!$A$19</definedName>
    <definedName name="_ftn2" localSheetId="3">GLOSARIO!$A$21</definedName>
    <definedName name="_ftn3" localSheetId="3">GLOSARIO!$A$22</definedName>
    <definedName name="_ftn4" localSheetId="3">GLOSARIO!$A$23</definedName>
    <definedName name="_ftn5" localSheetId="3">GLOSARIO!$A$24</definedName>
    <definedName name="_ftn6" localSheetId="3">GLOSARIO!$A$25</definedName>
    <definedName name="_ftn7" localSheetId="3">GLOSARIO!$A$26</definedName>
    <definedName name="_ftn8" localSheetId="3">GLOSARIO!$A$27</definedName>
    <definedName name="_ftnref1" localSheetId="3">GLOSARIO!$A$4</definedName>
    <definedName name="_ftnref2" localSheetId="3">GLOSARIO!$A$6</definedName>
    <definedName name="_ftnref3" localSheetId="3">GLOSARIO!$A$7</definedName>
    <definedName name="_ftnref4" localSheetId="3">GLOSARIO!$A$8</definedName>
    <definedName name="_ftnref5" localSheetId="3">GLOSARIO!$A$9</definedName>
    <definedName name="_ftnref6" localSheetId="3">GLOSARIO!$A$11</definedName>
    <definedName name="_ftnref7" localSheetId="3">GLOSARIO!$A$12</definedName>
    <definedName name="_ftnref8" localSheetId="3">GLOSARIO!$A$13</definedName>
    <definedName name="_xlnm.Print_Area" localSheetId="15">'PAA OCI   (2)'!$A$1:$Y$92</definedName>
    <definedName name="DOCUMENTO_RELACIONADO" comment="Registre el documento o soporte del ítem en cuestión. (Físico o Magnético)">'CONOCIMIENTO ENT'!$C$5</definedName>
    <definedName name="riskprob">[1]Lookup!$B$2:$B$5</definedName>
    <definedName name="_xlnm.Print_Titles" localSheetId="15">'PAA OCI   (2)'!$13:$16</definedName>
  </definedNames>
  <calcPr calcId="144525"/>
  <pivotCaches>
    <pivotCache cacheId="0" r:id="rId1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9" i="24" l="1"/>
  <c r="AA46" i="24" l="1"/>
  <c r="A19" i="24"/>
  <c r="A20" i="24" s="1"/>
  <c r="A21" i="24" s="1"/>
  <c r="A22" i="24" s="1"/>
  <c r="A23" i="24" s="1"/>
  <c r="A24" i="24" s="1"/>
  <c r="A25" i="24" s="1"/>
  <c r="A26" i="24" s="1"/>
  <c r="A27" i="24" s="1"/>
  <c r="A28" i="24" s="1"/>
  <c r="A29" i="24" s="1"/>
  <c r="A30" i="24" s="1"/>
  <c r="A31" i="24" s="1"/>
  <c r="A33" i="24" s="1"/>
  <c r="A34" i="24" s="1"/>
  <c r="A36" i="24" s="1"/>
  <c r="A37" i="24" s="1"/>
  <c r="A38" i="24" s="1"/>
  <c r="A39" i="24" s="1"/>
  <c r="A40" i="24" s="1"/>
  <c r="A41" i="24" s="1"/>
  <c r="A42" i="24" s="1"/>
  <c r="A43" i="24" s="1"/>
  <c r="A44" i="24" s="1"/>
  <c r="A45" i="24" s="1"/>
  <c r="A46" i="24" s="1"/>
  <c r="A47" i="24" s="1"/>
  <c r="A48" i="24" s="1"/>
  <c r="A49" i="24" s="1"/>
  <c r="A50" i="24" s="1"/>
  <c r="A51" i="24" s="1"/>
  <c r="A52" i="24" s="1"/>
  <c r="A53" i="24" s="1"/>
  <c r="A54" i="24" s="1"/>
  <c r="A55" i="24" s="1"/>
  <c r="A56" i="24" s="1"/>
  <c r="A57" i="24" s="1"/>
  <c r="A58" i="24" s="1"/>
  <c r="A59" i="24" s="1"/>
  <c r="A60" i="24" s="1"/>
  <c r="A61" i="24" s="1"/>
  <c r="A62" i="24" s="1"/>
  <c r="A63" i="24" s="1"/>
  <c r="A64" i="24" s="1"/>
  <c r="A65" i="24" s="1"/>
  <c r="A66" i="24" s="1"/>
  <c r="A67" i="24" s="1"/>
  <c r="A70" i="24" s="1"/>
  <c r="A71" i="24" s="1"/>
  <c r="A73" i="24" s="1"/>
  <c r="A74" i="24" s="1"/>
  <c r="A75" i="24" s="1"/>
  <c r="A76" i="24" s="1"/>
  <c r="A77" i="24" s="1"/>
  <c r="A78" i="24" s="1"/>
  <c r="A79" i="24" s="1"/>
  <c r="A80" i="24" s="1"/>
  <c r="A81" i="24" s="1"/>
  <c r="O10" i="23" l="1"/>
  <c r="O9" i="23"/>
  <c r="O8" i="23"/>
  <c r="O7" i="23"/>
  <c r="O6" i="23"/>
  <c r="O5" i="23"/>
  <c r="O4" i="23"/>
  <c r="O3" i="23"/>
  <c r="C20" i="12"/>
  <c r="C19" i="12"/>
  <c r="C14" i="12"/>
  <c r="C15" i="12"/>
  <c r="C16" i="12"/>
  <c r="C17" i="12"/>
  <c r="C18" i="12"/>
  <c r="C13" i="12"/>
  <c r="G63" i="12"/>
  <c r="C53" i="12"/>
  <c r="C51" i="12"/>
  <c r="C52" i="12"/>
  <c r="D60" i="12"/>
  <c r="F60" i="12"/>
  <c r="C54" i="12"/>
  <c r="C55" i="12"/>
  <c r="C56" i="12"/>
  <c r="C57" i="12"/>
  <c r="C58" i="12"/>
  <c r="C59" i="12"/>
  <c r="C60" i="12"/>
  <c r="C61" i="12"/>
  <c r="C62" i="12"/>
  <c r="B12" i="20"/>
  <c r="B13" i="20"/>
  <c r="B14" i="20"/>
  <c r="B15" i="20"/>
  <c r="B11" i="20"/>
  <c r="B16" i="20"/>
  <c r="G58" i="12" l="1"/>
  <c r="I58" i="12" s="1"/>
  <c r="F25" i="12" l="1"/>
  <c r="E25" i="12"/>
  <c r="C25" i="12"/>
  <c r="G25" i="12" l="1"/>
  <c r="I25" i="12" s="1"/>
  <c r="B23" i="1"/>
  <c r="B24" i="1"/>
  <c r="B25" i="1"/>
  <c r="B26" i="1"/>
  <c r="B27" i="1"/>
  <c r="B28" i="1"/>
  <c r="B29" i="1"/>
  <c r="B30" i="1"/>
  <c r="B31" i="1"/>
  <c r="B32" i="1"/>
  <c r="B33" i="1"/>
  <c r="B34" i="1"/>
  <c r="B35" i="1"/>
  <c r="G19" i="12"/>
  <c r="G20" i="12"/>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19" i="3"/>
  <c r="B20" i="1"/>
  <c r="A18" i="3"/>
  <c r="B13" i="1"/>
  <c r="B14" i="1"/>
  <c r="A12" i="3"/>
  <c r="B16" i="1"/>
  <c r="B17" i="1"/>
  <c r="B18" i="1"/>
  <c r="A16" i="3"/>
  <c r="A15" i="3" l="1"/>
  <c r="A13" i="3"/>
  <c r="A11" i="3"/>
  <c r="B21" i="1"/>
  <c r="B19" i="1"/>
  <c r="B15" i="1"/>
  <c r="A14" i="3"/>
  <c r="A10" i="3"/>
  <c r="B22" i="1"/>
  <c r="A17" i="3"/>
  <c r="G6" i="13" l="1"/>
  <c r="F43" i="12"/>
  <c r="E43" i="12"/>
  <c r="F39" i="12"/>
  <c r="E39" i="12"/>
  <c r="F38" i="12"/>
  <c r="E38" i="12"/>
  <c r="D38" i="12"/>
  <c r="D37" i="12"/>
  <c r="F32" i="12"/>
  <c r="E32" i="12"/>
  <c r="D32" i="12"/>
  <c r="F30" i="12"/>
  <c r="E30" i="12"/>
  <c r="F29" i="12"/>
  <c r="E29" i="12"/>
  <c r="F28" i="12"/>
  <c r="E28" i="12"/>
  <c r="F26" i="12"/>
  <c r="E26" i="12"/>
  <c r="D26" i="12"/>
  <c r="F24" i="12"/>
  <c r="E24" i="12"/>
  <c r="E23" i="12"/>
  <c r="D23" i="12"/>
  <c r="E22" i="12"/>
  <c r="D22" i="12"/>
  <c r="G21" i="12" l="1"/>
  <c r="G23" i="12"/>
  <c r="G24" i="12"/>
  <c r="G26" i="12"/>
  <c r="G27" i="12"/>
  <c r="G28" i="12"/>
  <c r="G29" i="12"/>
  <c r="G35" i="12"/>
  <c r="G40" i="12"/>
  <c r="G42" i="12"/>
  <c r="G43" i="12"/>
  <c r="G44" i="12"/>
  <c r="G45" i="12"/>
  <c r="G50" i="12"/>
  <c r="G51" i="12"/>
  <c r="G54" i="12"/>
  <c r="G57" i="12"/>
  <c r="G59" i="12"/>
  <c r="G60" i="12"/>
  <c r="G61" i="12"/>
  <c r="G62"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91" i="12"/>
  <c r="G92" i="12"/>
  <c r="G93" i="12"/>
  <c r="G94" i="12"/>
  <c r="C50" i="12"/>
  <c r="C49" i="12"/>
  <c r="C48" i="12"/>
  <c r="C22" i="12"/>
  <c r="C23" i="12"/>
  <c r="C24" i="12"/>
  <c r="C26" i="12"/>
  <c r="C27" i="12"/>
  <c r="C28" i="12"/>
  <c r="C29" i="12"/>
  <c r="C30" i="12"/>
  <c r="C31" i="12"/>
  <c r="C32" i="12"/>
  <c r="C33" i="12"/>
  <c r="C34" i="12"/>
  <c r="C35" i="12"/>
  <c r="C36" i="12"/>
  <c r="C37" i="12"/>
  <c r="C38" i="12"/>
  <c r="C39" i="12"/>
  <c r="C40" i="12"/>
  <c r="C41" i="12"/>
  <c r="C42" i="12"/>
  <c r="C43" i="12"/>
  <c r="C44" i="12"/>
  <c r="C45" i="12"/>
  <c r="C46" i="12"/>
  <c r="C47" i="12"/>
  <c r="C21" i="12"/>
  <c r="M20" i="1" l="1"/>
  <c r="N13" i="1"/>
  <c r="N14" i="1"/>
  <c r="O14" i="1" s="1"/>
  <c r="P14" i="1" s="1"/>
  <c r="N15" i="1"/>
  <c r="O15" i="1" s="1"/>
  <c r="P15" i="1" s="1"/>
  <c r="N16" i="1"/>
  <c r="O16" i="1" s="1"/>
  <c r="P16" i="1" s="1"/>
  <c r="N17" i="1"/>
  <c r="N18" i="1"/>
  <c r="O18" i="1" s="1"/>
  <c r="P18" i="1" s="1"/>
  <c r="N19" i="1"/>
  <c r="O19" i="1" s="1"/>
  <c r="P19" i="1" s="1"/>
  <c r="N20" i="1"/>
  <c r="N21" i="1"/>
  <c r="N22" i="1"/>
  <c r="N23" i="1"/>
  <c r="O23" i="1" s="1"/>
  <c r="P23" i="1" s="1"/>
  <c r="N24" i="1"/>
  <c r="O24" i="1" s="1"/>
  <c r="P24" i="1" s="1"/>
  <c r="N25" i="1"/>
  <c r="O25" i="1" s="1"/>
  <c r="N26" i="1"/>
  <c r="O26" i="1" s="1"/>
  <c r="P26" i="1" s="1"/>
  <c r="N27" i="1"/>
  <c r="O27" i="1" s="1"/>
  <c r="P27" i="1" s="1"/>
  <c r="N28" i="1"/>
  <c r="N29" i="1"/>
  <c r="N12" i="1"/>
  <c r="O12" i="1" s="1"/>
  <c r="P12" i="1" s="1"/>
  <c r="T12" i="1" s="1"/>
  <c r="B12" i="1"/>
  <c r="Q10" i="3"/>
  <c r="R10" i="3"/>
  <c r="S10" i="3"/>
  <c r="T10" i="3"/>
  <c r="U10" i="3"/>
  <c r="V10" i="3"/>
  <c r="W10" i="3"/>
  <c r="Q11" i="3"/>
  <c r="R11" i="3"/>
  <c r="S11" i="3"/>
  <c r="T11" i="3"/>
  <c r="U11" i="3"/>
  <c r="V11" i="3"/>
  <c r="W11" i="3"/>
  <c r="Q12" i="3"/>
  <c r="R12" i="3"/>
  <c r="S12" i="3"/>
  <c r="T12" i="3"/>
  <c r="U12" i="3"/>
  <c r="V12" i="3"/>
  <c r="W12" i="3"/>
  <c r="Q13" i="3"/>
  <c r="R13" i="3"/>
  <c r="S13" i="3"/>
  <c r="T13" i="3"/>
  <c r="U13" i="3"/>
  <c r="V13" i="3"/>
  <c r="W13" i="3"/>
  <c r="Q14" i="3"/>
  <c r="R14" i="3"/>
  <c r="S14" i="3"/>
  <c r="T14" i="3"/>
  <c r="U14" i="3"/>
  <c r="V14" i="3"/>
  <c r="W14" i="3"/>
  <c r="Q15" i="3"/>
  <c r="R15" i="3"/>
  <c r="S15" i="3"/>
  <c r="T15" i="3"/>
  <c r="U15" i="3"/>
  <c r="V15" i="3"/>
  <c r="W15" i="3"/>
  <c r="Q26" i="3"/>
  <c r="R26" i="3"/>
  <c r="S26" i="3"/>
  <c r="T26" i="3"/>
  <c r="U26" i="3"/>
  <c r="V26" i="3"/>
  <c r="W26" i="3"/>
  <c r="C91" i="20"/>
  <c r="D91" i="20"/>
  <c r="E91" i="20"/>
  <c r="F91" i="20"/>
  <c r="C92" i="20"/>
  <c r="D92" i="20"/>
  <c r="E92" i="20"/>
  <c r="F92" i="20"/>
  <c r="R12" i="20"/>
  <c r="Q16" i="3"/>
  <c r="R16" i="3"/>
  <c r="S16" i="3"/>
  <c r="T16" i="3"/>
  <c r="U16" i="3"/>
  <c r="V16" i="3"/>
  <c r="W16" i="3"/>
  <c r="Q17" i="3"/>
  <c r="R17" i="3"/>
  <c r="S17" i="3"/>
  <c r="T17" i="3"/>
  <c r="U17" i="3"/>
  <c r="V17" i="3"/>
  <c r="W17" i="3"/>
  <c r="Q18" i="3"/>
  <c r="R18" i="3"/>
  <c r="S18" i="3"/>
  <c r="T18" i="3"/>
  <c r="U18" i="3"/>
  <c r="V18" i="3"/>
  <c r="W18" i="3"/>
  <c r="Q19" i="3"/>
  <c r="R19" i="3"/>
  <c r="S19" i="3"/>
  <c r="T19" i="3"/>
  <c r="U19" i="3"/>
  <c r="V19" i="3"/>
  <c r="W19" i="3"/>
  <c r="Q20" i="3"/>
  <c r="R20" i="3"/>
  <c r="S20" i="3"/>
  <c r="T20" i="3"/>
  <c r="U20" i="3"/>
  <c r="V20" i="3"/>
  <c r="W20" i="3"/>
  <c r="Q21" i="3"/>
  <c r="R21" i="3"/>
  <c r="S21" i="3"/>
  <c r="T21" i="3"/>
  <c r="U21" i="3"/>
  <c r="V21" i="3"/>
  <c r="W21" i="3"/>
  <c r="Q22" i="3"/>
  <c r="R22" i="3"/>
  <c r="S22" i="3"/>
  <c r="T22" i="3"/>
  <c r="U22" i="3"/>
  <c r="V22" i="3"/>
  <c r="W22" i="3"/>
  <c r="Q23" i="3"/>
  <c r="R23" i="3"/>
  <c r="S23" i="3"/>
  <c r="T23" i="3"/>
  <c r="U23" i="3"/>
  <c r="V23" i="3"/>
  <c r="W23" i="3"/>
  <c r="Q24" i="3"/>
  <c r="R24" i="3"/>
  <c r="S24" i="3"/>
  <c r="T24" i="3"/>
  <c r="U24" i="3"/>
  <c r="V24" i="3"/>
  <c r="W24" i="3"/>
  <c r="Q25" i="3"/>
  <c r="R25" i="3"/>
  <c r="S25" i="3"/>
  <c r="T25" i="3"/>
  <c r="U25" i="3"/>
  <c r="V25" i="3"/>
  <c r="W25" i="3"/>
  <c r="Q27" i="3"/>
  <c r="R27" i="3"/>
  <c r="S27" i="3"/>
  <c r="T27" i="3"/>
  <c r="U27" i="3"/>
  <c r="V27" i="3"/>
  <c r="W27" i="3"/>
  <c r="Q28" i="3"/>
  <c r="R28" i="3"/>
  <c r="S28" i="3"/>
  <c r="T28" i="3"/>
  <c r="U28" i="3"/>
  <c r="V28" i="3"/>
  <c r="W28" i="3"/>
  <c r="Q29" i="3"/>
  <c r="R29" i="3"/>
  <c r="S29" i="3"/>
  <c r="T29" i="3"/>
  <c r="U29" i="3"/>
  <c r="V29" i="3"/>
  <c r="W29" i="3"/>
  <c r="Q30" i="3"/>
  <c r="R30" i="3"/>
  <c r="S30" i="3"/>
  <c r="T30" i="3"/>
  <c r="U30" i="3"/>
  <c r="V30" i="3"/>
  <c r="W30" i="3"/>
  <c r="Q31" i="3"/>
  <c r="R31" i="3"/>
  <c r="S31" i="3"/>
  <c r="T31" i="3"/>
  <c r="U31" i="3"/>
  <c r="V31" i="3"/>
  <c r="W31" i="3"/>
  <c r="Q32" i="3"/>
  <c r="R32" i="3"/>
  <c r="S32" i="3"/>
  <c r="T32" i="3"/>
  <c r="U32" i="3"/>
  <c r="V32" i="3"/>
  <c r="W32" i="3"/>
  <c r="Q33" i="3"/>
  <c r="R33" i="3"/>
  <c r="S33" i="3"/>
  <c r="T33" i="3"/>
  <c r="U33" i="3"/>
  <c r="V33" i="3"/>
  <c r="W33" i="3"/>
  <c r="Q34" i="3"/>
  <c r="R34" i="3"/>
  <c r="S34" i="3"/>
  <c r="T34" i="3"/>
  <c r="U34" i="3"/>
  <c r="V34" i="3"/>
  <c r="W34" i="3"/>
  <c r="Q35" i="3"/>
  <c r="R35" i="3"/>
  <c r="S35" i="3"/>
  <c r="T35" i="3"/>
  <c r="U35" i="3"/>
  <c r="V35" i="3"/>
  <c r="W35" i="3"/>
  <c r="Q36" i="3"/>
  <c r="R36" i="3"/>
  <c r="S36" i="3"/>
  <c r="T36" i="3"/>
  <c r="U36" i="3"/>
  <c r="V36" i="3"/>
  <c r="W36" i="3"/>
  <c r="Q37" i="3"/>
  <c r="R37" i="3"/>
  <c r="S37" i="3"/>
  <c r="T37" i="3"/>
  <c r="U37" i="3"/>
  <c r="V37" i="3"/>
  <c r="W37" i="3"/>
  <c r="Q38" i="3"/>
  <c r="R38" i="3"/>
  <c r="S38" i="3"/>
  <c r="T38" i="3"/>
  <c r="U38" i="3"/>
  <c r="V38" i="3"/>
  <c r="W38" i="3"/>
  <c r="Q39" i="3"/>
  <c r="R39" i="3"/>
  <c r="S39" i="3"/>
  <c r="T39" i="3"/>
  <c r="U39" i="3"/>
  <c r="V39" i="3"/>
  <c r="W39" i="3"/>
  <c r="Q40" i="3"/>
  <c r="R40" i="3"/>
  <c r="S40" i="3"/>
  <c r="T40" i="3"/>
  <c r="U40" i="3"/>
  <c r="V40" i="3"/>
  <c r="W40" i="3"/>
  <c r="Q41" i="3"/>
  <c r="R41" i="3"/>
  <c r="S41" i="3"/>
  <c r="T41" i="3"/>
  <c r="U41" i="3"/>
  <c r="V41" i="3"/>
  <c r="W41" i="3"/>
  <c r="Q42" i="3"/>
  <c r="R42" i="3"/>
  <c r="S42" i="3"/>
  <c r="T42" i="3"/>
  <c r="U42" i="3"/>
  <c r="V42" i="3"/>
  <c r="W42" i="3"/>
  <c r="Q43" i="3"/>
  <c r="R43" i="3"/>
  <c r="S43" i="3"/>
  <c r="T43" i="3"/>
  <c r="U43" i="3"/>
  <c r="V43" i="3"/>
  <c r="W43" i="3"/>
  <c r="Q44" i="3"/>
  <c r="R44" i="3"/>
  <c r="S44" i="3"/>
  <c r="T44" i="3"/>
  <c r="U44" i="3"/>
  <c r="V44" i="3"/>
  <c r="W44" i="3"/>
  <c r="Q45" i="3"/>
  <c r="R45" i="3"/>
  <c r="S45" i="3"/>
  <c r="T45" i="3"/>
  <c r="U45" i="3"/>
  <c r="V45" i="3"/>
  <c r="W45" i="3"/>
  <c r="Q46" i="3"/>
  <c r="R46" i="3"/>
  <c r="S46" i="3"/>
  <c r="T46" i="3"/>
  <c r="U46" i="3"/>
  <c r="V46" i="3"/>
  <c r="W46" i="3"/>
  <c r="Q47" i="3"/>
  <c r="R47" i="3"/>
  <c r="S47" i="3"/>
  <c r="T47" i="3"/>
  <c r="U47" i="3"/>
  <c r="V47" i="3"/>
  <c r="W47" i="3"/>
  <c r="Q48" i="3"/>
  <c r="R48" i="3"/>
  <c r="S48" i="3"/>
  <c r="T48" i="3"/>
  <c r="U48" i="3"/>
  <c r="V48" i="3"/>
  <c r="W48" i="3"/>
  <c r="Q49" i="3"/>
  <c r="R49" i="3"/>
  <c r="S49" i="3"/>
  <c r="T49" i="3"/>
  <c r="U49" i="3"/>
  <c r="V49" i="3"/>
  <c r="W49" i="3"/>
  <c r="Q50" i="3"/>
  <c r="R50" i="3"/>
  <c r="S50" i="3"/>
  <c r="T50" i="3"/>
  <c r="U50" i="3"/>
  <c r="V50" i="3"/>
  <c r="W50" i="3"/>
  <c r="Q51" i="3"/>
  <c r="R51" i="3"/>
  <c r="S51" i="3"/>
  <c r="T51" i="3"/>
  <c r="U51" i="3"/>
  <c r="V51" i="3"/>
  <c r="W51" i="3"/>
  <c r="Q52" i="3"/>
  <c r="R52" i="3"/>
  <c r="S52" i="3"/>
  <c r="T52" i="3"/>
  <c r="U52" i="3"/>
  <c r="V52" i="3"/>
  <c r="W52" i="3"/>
  <c r="Q53" i="3"/>
  <c r="R53" i="3"/>
  <c r="S53" i="3"/>
  <c r="T53" i="3"/>
  <c r="U53" i="3"/>
  <c r="V53" i="3"/>
  <c r="W53" i="3"/>
  <c r="Q54" i="3"/>
  <c r="R54" i="3"/>
  <c r="S54" i="3"/>
  <c r="T54" i="3"/>
  <c r="U54" i="3"/>
  <c r="V54" i="3"/>
  <c r="W54" i="3"/>
  <c r="Q55" i="3"/>
  <c r="R55" i="3"/>
  <c r="S55" i="3"/>
  <c r="T55" i="3"/>
  <c r="U55" i="3"/>
  <c r="V55" i="3"/>
  <c r="W55" i="3"/>
  <c r="Q56" i="3"/>
  <c r="R56" i="3"/>
  <c r="S56" i="3"/>
  <c r="T56" i="3"/>
  <c r="U56" i="3"/>
  <c r="V56" i="3"/>
  <c r="W56" i="3"/>
  <c r="Q57" i="3"/>
  <c r="R57" i="3"/>
  <c r="S57" i="3"/>
  <c r="T57" i="3"/>
  <c r="U57" i="3"/>
  <c r="V57" i="3"/>
  <c r="W57" i="3"/>
  <c r="Q58" i="3"/>
  <c r="R58" i="3"/>
  <c r="S58" i="3"/>
  <c r="T58" i="3"/>
  <c r="U58" i="3"/>
  <c r="V58" i="3"/>
  <c r="W58" i="3"/>
  <c r="Q59" i="3"/>
  <c r="R59" i="3"/>
  <c r="S59" i="3"/>
  <c r="T59" i="3"/>
  <c r="U59" i="3"/>
  <c r="V59" i="3"/>
  <c r="W59" i="3"/>
  <c r="Q60" i="3"/>
  <c r="R60" i="3"/>
  <c r="S60" i="3"/>
  <c r="T60" i="3"/>
  <c r="U60" i="3"/>
  <c r="V60" i="3"/>
  <c r="W60" i="3"/>
  <c r="Q61" i="3"/>
  <c r="R61" i="3"/>
  <c r="S61" i="3"/>
  <c r="T61" i="3"/>
  <c r="U61" i="3"/>
  <c r="V61" i="3"/>
  <c r="W61" i="3"/>
  <c r="Q62" i="3"/>
  <c r="R62" i="3"/>
  <c r="S62" i="3"/>
  <c r="T62" i="3"/>
  <c r="U62" i="3"/>
  <c r="V62" i="3"/>
  <c r="W62" i="3"/>
  <c r="Q63" i="3"/>
  <c r="R63" i="3"/>
  <c r="S63" i="3"/>
  <c r="T63" i="3"/>
  <c r="U63" i="3"/>
  <c r="V63" i="3"/>
  <c r="W63" i="3"/>
  <c r="Q64" i="3"/>
  <c r="R64" i="3"/>
  <c r="S64" i="3"/>
  <c r="T64" i="3"/>
  <c r="U64" i="3"/>
  <c r="V64" i="3"/>
  <c r="W64" i="3"/>
  <c r="Q65" i="3"/>
  <c r="R65" i="3"/>
  <c r="S65" i="3"/>
  <c r="T65" i="3"/>
  <c r="U65" i="3"/>
  <c r="V65" i="3"/>
  <c r="W65" i="3"/>
  <c r="Q66" i="3"/>
  <c r="R66" i="3"/>
  <c r="S66" i="3"/>
  <c r="T66" i="3"/>
  <c r="U66" i="3"/>
  <c r="V66" i="3"/>
  <c r="W66" i="3"/>
  <c r="Q67" i="3"/>
  <c r="R67" i="3"/>
  <c r="S67" i="3"/>
  <c r="T67" i="3"/>
  <c r="U67" i="3"/>
  <c r="V67" i="3"/>
  <c r="W67" i="3"/>
  <c r="Q68" i="3"/>
  <c r="R68" i="3"/>
  <c r="S68" i="3"/>
  <c r="T68" i="3"/>
  <c r="U68" i="3"/>
  <c r="V68" i="3"/>
  <c r="W68" i="3"/>
  <c r="Q69" i="3"/>
  <c r="R69" i="3"/>
  <c r="S69" i="3"/>
  <c r="T69" i="3"/>
  <c r="U69" i="3"/>
  <c r="V69" i="3"/>
  <c r="W69" i="3"/>
  <c r="Q70" i="3"/>
  <c r="R70" i="3"/>
  <c r="S70" i="3"/>
  <c r="T70" i="3"/>
  <c r="U70" i="3"/>
  <c r="V70" i="3"/>
  <c r="W70" i="3"/>
  <c r="Q71" i="3"/>
  <c r="R71" i="3"/>
  <c r="S71" i="3"/>
  <c r="T71" i="3"/>
  <c r="U71" i="3"/>
  <c r="V71" i="3"/>
  <c r="W71" i="3"/>
  <c r="Q72" i="3"/>
  <c r="R72" i="3"/>
  <c r="S72" i="3"/>
  <c r="T72" i="3"/>
  <c r="U72" i="3"/>
  <c r="V72" i="3"/>
  <c r="W72" i="3"/>
  <c r="Q73" i="3"/>
  <c r="R73" i="3"/>
  <c r="S73" i="3"/>
  <c r="T73" i="3"/>
  <c r="U73" i="3"/>
  <c r="V73" i="3"/>
  <c r="W73" i="3"/>
  <c r="Q74" i="3"/>
  <c r="R74" i="3"/>
  <c r="S74" i="3"/>
  <c r="T74" i="3"/>
  <c r="U74" i="3"/>
  <c r="V74" i="3"/>
  <c r="W74" i="3"/>
  <c r="Q75" i="3"/>
  <c r="R75" i="3"/>
  <c r="S75" i="3"/>
  <c r="T75" i="3"/>
  <c r="U75" i="3"/>
  <c r="V75" i="3"/>
  <c r="W75" i="3"/>
  <c r="Q76" i="3"/>
  <c r="R76" i="3"/>
  <c r="S76" i="3"/>
  <c r="T76" i="3"/>
  <c r="U76" i="3"/>
  <c r="V76" i="3"/>
  <c r="W76" i="3"/>
  <c r="Q77" i="3"/>
  <c r="R77" i="3"/>
  <c r="S77" i="3"/>
  <c r="T77" i="3"/>
  <c r="U77" i="3"/>
  <c r="V77" i="3"/>
  <c r="W77" i="3"/>
  <c r="Q78" i="3"/>
  <c r="R78" i="3"/>
  <c r="S78" i="3"/>
  <c r="T78" i="3"/>
  <c r="U78" i="3"/>
  <c r="V78" i="3"/>
  <c r="W78" i="3"/>
  <c r="Q79" i="3"/>
  <c r="R79" i="3"/>
  <c r="S79" i="3"/>
  <c r="T79" i="3"/>
  <c r="U79" i="3"/>
  <c r="V79" i="3"/>
  <c r="W79" i="3"/>
  <c r="Q80" i="3"/>
  <c r="R80" i="3"/>
  <c r="S80" i="3"/>
  <c r="T80" i="3"/>
  <c r="U80" i="3"/>
  <c r="V80" i="3"/>
  <c r="W80" i="3"/>
  <c r="Q81" i="3"/>
  <c r="R81" i="3"/>
  <c r="S81" i="3"/>
  <c r="T81" i="3"/>
  <c r="U81" i="3"/>
  <c r="V81" i="3"/>
  <c r="W81" i="3"/>
  <c r="Q82" i="3"/>
  <c r="R82" i="3"/>
  <c r="S82" i="3"/>
  <c r="T82" i="3"/>
  <c r="U82" i="3"/>
  <c r="V82" i="3"/>
  <c r="W82" i="3"/>
  <c r="Q83" i="3"/>
  <c r="R83" i="3"/>
  <c r="S83" i="3"/>
  <c r="T83" i="3"/>
  <c r="U83" i="3"/>
  <c r="V83" i="3"/>
  <c r="W83" i="3"/>
  <c r="Q84" i="3"/>
  <c r="R84" i="3"/>
  <c r="S84" i="3"/>
  <c r="T84" i="3"/>
  <c r="U84" i="3"/>
  <c r="V84" i="3"/>
  <c r="W84" i="3"/>
  <c r="Q85" i="3"/>
  <c r="R85" i="3"/>
  <c r="S85" i="3"/>
  <c r="T85" i="3"/>
  <c r="U85" i="3"/>
  <c r="V85" i="3"/>
  <c r="W85" i="3"/>
  <c r="Q86" i="3"/>
  <c r="R86" i="3"/>
  <c r="S86" i="3"/>
  <c r="T86" i="3"/>
  <c r="U86" i="3"/>
  <c r="V86" i="3"/>
  <c r="W86" i="3"/>
  <c r="Q87" i="3"/>
  <c r="R87" i="3"/>
  <c r="S87" i="3"/>
  <c r="T87" i="3"/>
  <c r="U87" i="3"/>
  <c r="V87" i="3"/>
  <c r="W87" i="3"/>
  <c r="Q88" i="3"/>
  <c r="R88" i="3"/>
  <c r="S88" i="3"/>
  <c r="T88" i="3"/>
  <c r="U88" i="3"/>
  <c r="V88" i="3"/>
  <c r="W88" i="3"/>
  <c r="J91" i="20"/>
  <c r="K91" i="20" s="1"/>
  <c r="J92" i="20"/>
  <c r="K92" i="20" s="1"/>
  <c r="M23" i="1"/>
  <c r="K23" i="1"/>
  <c r="O22" i="1"/>
  <c r="P22" i="1" s="1"/>
  <c r="M22" i="1"/>
  <c r="K22" i="1"/>
  <c r="R21" i="20"/>
  <c r="S21" i="20" s="1"/>
  <c r="P21" i="20"/>
  <c r="N21" i="20"/>
  <c r="R20" i="20"/>
  <c r="S20" i="20" s="1"/>
  <c r="P20" i="20"/>
  <c r="N20" i="20"/>
  <c r="G55" i="12"/>
  <c r="H95" i="12"/>
  <c r="G53" i="12"/>
  <c r="I57" i="12"/>
  <c r="G56" i="12"/>
  <c r="I56" i="12" s="1"/>
  <c r="G49" i="12"/>
  <c r="I49" i="12" s="1"/>
  <c r="G46" i="12"/>
  <c r="I46" i="12" s="1"/>
  <c r="G39" i="12"/>
  <c r="I39" i="12" s="1"/>
  <c r="G37" i="12"/>
  <c r="I37" i="12" s="1"/>
  <c r="G30" i="12"/>
  <c r="I30" i="12" s="1"/>
  <c r="I29" i="12"/>
  <c r="I24" i="12"/>
  <c r="I19" i="12"/>
  <c r="G17" i="12"/>
  <c r="I17" i="12" s="1"/>
  <c r="G16" i="12"/>
  <c r="I16" i="12" s="1"/>
  <c r="G15" i="12"/>
  <c r="I15" i="12" s="1"/>
  <c r="G13" i="12"/>
  <c r="I13" i="12" s="1"/>
  <c r="G14" i="12"/>
  <c r="I14" i="12" s="1"/>
  <c r="I28" i="12"/>
  <c r="I40" i="12"/>
  <c r="I43" i="12"/>
  <c r="I54" i="12"/>
  <c r="I60" i="12"/>
  <c r="I65" i="12"/>
  <c r="I66" i="12"/>
  <c r="I71" i="12"/>
  <c r="I79" i="12"/>
  <c r="I81" i="12"/>
  <c r="I84" i="12"/>
  <c r="I87" i="12"/>
  <c r="I89" i="12"/>
  <c r="I62" i="12"/>
  <c r="I64" i="12"/>
  <c r="I70" i="12"/>
  <c r="I80" i="12"/>
  <c r="I88" i="12"/>
  <c r="I45" i="12"/>
  <c r="I61" i="12"/>
  <c r="I85" i="12"/>
  <c r="I44" i="12"/>
  <c r="I93" i="12"/>
  <c r="I86" i="12"/>
  <c r="I35" i="12"/>
  <c r="I92" i="12"/>
  <c r="D6" i="13"/>
  <c r="H6" i="13" s="1"/>
  <c r="I26" i="12"/>
  <c r="I27" i="12"/>
  <c r="I50" i="12"/>
  <c r="I59" i="12"/>
  <c r="I67" i="12"/>
  <c r="I73" i="12"/>
  <c r="I75" i="12"/>
  <c r="I83" i="12"/>
  <c r="I91" i="12"/>
  <c r="R11" i="20"/>
  <c r="S11" i="20" s="1"/>
  <c r="W9" i="3"/>
  <c r="V9" i="3"/>
  <c r="U9" i="3"/>
  <c r="T9" i="3"/>
  <c r="S9" i="3"/>
  <c r="R9" i="3"/>
  <c r="Q9" i="3"/>
  <c r="N88" i="3"/>
  <c r="N87" i="3"/>
  <c r="N86" i="3"/>
  <c r="N85" i="3"/>
  <c r="N84" i="3"/>
  <c r="N83" i="3"/>
  <c r="N82" i="3"/>
  <c r="N81" i="3"/>
  <c r="N80" i="3"/>
  <c r="N79" i="3"/>
  <c r="N78" i="3"/>
  <c r="N77" i="3"/>
  <c r="N76" i="3"/>
  <c r="N75" i="3"/>
  <c r="N74" i="3"/>
  <c r="N73" i="3"/>
  <c r="N72" i="3"/>
  <c r="N71" i="3"/>
  <c r="N70" i="3"/>
  <c r="N69" i="3"/>
  <c r="N68" i="3"/>
  <c r="N67" i="3"/>
  <c r="N66" i="3"/>
  <c r="N65" i="3"/>
  <c r="N64" i="3"/>
  <c r="N63" i="3"/>
  <c r="N62" i="3"/>
  <c r="N61" i="3"/>
  <c r="N60" i="3"/>
  <c r="N59" i="3"/>
  <c r="N58" i="3"/>
  <c r="N57" i="3"/>
  <c r="N56" i="3"/>
  <c r="N55" i="3"/>
  <c r="N54" i="3"/>
  <c r="N53" i="3"/>
  <c r="N52" i="3"/>
  <c r="N51" i="3"/>
  <c r="N50" i="3"/>
  <c r="N49" i="3"/>
  <c r="N48" i="3"/>
  <c r="N47" i="3"/>
  <c r="N46" i="3"/>
  <c r="N45" i="3"/>
  <c r="N44" i="3"/>
  <c r="N43" i="3"/>
  <c r="N42" i="3"/>
  <c r="N41" i="3"/>
  <c r="N40" i="3"/>
  <c r="N39" i="3"/>
  <c r="N38" i="3"/>
  <c r="N37" i="3"/>
  <c r="N36" i="3"/>
  <c r="N35" i="3"/>
  <c r="N34" i="3"/>
  <c r="N33" i="3"/>
  <c r="N32" i="3"/>
  <c r="N31" i="3"/>
  <c r="N30" i="3"/>
  <c r="J88" i="3"/>
  <c r="J87" i="3"/>
  <c r="J86" i="3"/>
  <c r="J85" i="3"/>
  <c r="J84" i="3"/>
  <c r="J83" i="3"/>
  <c r="J82" i="3"/>
  <c r="J81" i="3"/>
  <c r="J80" i="3"/>
  <c r="J79" i="3"/>
  <c r="J78" i="3"/>
  <c r="J77" i="3"/>
  <c r="J76" i="3"/>
  <c r="J75" i="3"/>
  <c r="J74" i="3"/>
  <c r="J73" i="3"/>
  <c r="J72" i="3"/>
  <c r="J71" i="3"/>
  <c r="J70" i="3"/>
  <c r="J69" i="3"/>
  <c r="J68" i="3"/>
  <c r="J67" i="3"/>
  <c r="J66" i="3"/>
  <c r="J65" i="3"/>
  <c r="J64" i="3"/>
  <c r="J63" i="3"/>
  <c r="J62" i="3"/>
  <c r="J61" i="3"/>
  <c r="J60" i="3"/>
  <c r="J59" i="3"/>
  <c r="J58" i="3"/>
  <c r="J57" i="3"/>
  <c r="J56" i="3"/>
  <c r="J55" i="3"/>
  <c r="J54" i="3"/>
  <c r="J53" i="3"/>
  <c r="J52" i="3"/>
  <c r="J51" i="3"/>
  <c r="J50" i="3"/>
  <c r="J49" i="3"/>
  <c r="J48" i="3"/>
  <c r="J47" i="3"/>
  <c r="J46" i="3"/>
  <c r="J45" i="3"/>
  <c r="J44" i="3"/>
  <c r="J43" i="3"/>
  <c r="J42" i="3"/>
  <c r="J41" i="3"/>
  <c r="J40" i="3"/>
  <c r="J39" i="3"/>
  <c r="J38" i="3"/>
  <c r="J37" i="3"/>
  <c r="J36" i="3"/>
  <c r="J35" i="3"/>
  <c r="J34" i="3"/>
  <c r="J33" i="3"/>
  <c r="J32" i="3"/>
  <c r="J31" i="3"/>
  <c r="J30" i="3"/>
  <c r="H88" i="3"/>
  <c r="H87" i="3"/>
  <c r="H86" i="3"/>
  <c r="H85" i="3"/>
  <c r="H84" i="3"/>
  <c r="H83" i="3"/>
  <c r="H82" i="3"/>
  <c r="H81" i="3"/>
  <c r="H80" i="3"/>
  <c r="H79" i="3"/>
  <c r="H78" i="3"/>
  <c r="H77" i="3"/>
  <c r="H76" i="3"/>
  <c r="H75" i="3"/>
  <c r="H74" i="3"/>
  <c r="H73" i="3"/>
  <c r="H72" i="3"/>
  <c r="H71" i="3"/>
  <c r="H70" i="3"/>
  <c r="H69" i="3"/>
  <c r="H68" i="3"/>
  <c r="H67" i="3"/>
  <c r="H66" i="3"/>
  <c r="H65" i="3"/>
  <c r="H64" i="3"/>
  <c r="H63" i="3"/>
  <c r="H62" i="3"/>
  <c r="H61" i="3"/>
  <c r="H60" i="3"/>
  <c r="H59" i="3"/>
  <c r="H58" i="3"/>
  <c r="H57" i="3"/>
  <c r="H56" i="3"/>
  <c r="H55" i="3"/>
  <c r="H54" i="3"/>
  <c r="H53" i="3"/>
  <c r="H52" i="3"/>
  <c r="H51" i="3"/>
  <c r="H50" i="3"/>
  <c r="H49" i="3"/>
  <c r="H48" i="3"/>
  <c r="H47" i="3"/>
  <c r="H46" i="3"/>
  <c r="H45" i="3"/>
  <c r="H44" i="3"/>
  <c r="H43" i="3"/>
  <c r="H42" i="3"/>
  <c r="H41" i="3"/>
  <c r="H40" i="3"/>
  <c r="H39" i="3"/>
  <c r="H38" i="3"/>
  <c r="H37" i="3"/>
  <c r="H36" i="3"/>
  <c r="H35" i="3"/>
  <c r="H34" i="3"/>
  <c r="H33" i="3"/>
  <c r="H32" i="3"/>
  <c r="H31" i="3"/>
  <c r="H30"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F44" i="3"/>
  <c r="L44" i="3"/>
  <c r="P44" i="3"/>
  <c r="F45" i="3"/>
  <c r="L45" i="3"/>
  <c r="P45" i="3"/>
  <c r="F46" i="3"/>
  <c r="L46" i="3"/>
  <c r="P46" i="3"/>
  <c r="F47" i="3"/>
  <c r="L47" i="3"/>
  <c r="P47" i="3"/>
  <c r="F48" i="3"/>
  <c r="L48" i="3"/>
  <c r="P48" i="3"/>
  <c r="F49" i="3"/>
  <c r="L49" i="3"/>
  <c r="P49" i="3"/>
  <c r="F50" i="3"/>
  <c r="L50" i="3"/>
  <c r="P50" i="3"/>
  <c r="F51" i="3"/>
  <c r="L51" i="3"/>
  <c r="P51" i="3"/>
  <c r="F52" i="3"/>
  <c r="L52" i="3"/>
  <c r="P52" i="3"/>
  <c r="F53" i="3"/>
  <c r="L53" i="3"/>
  <c r="P53" i="3"/>
  <c r="F54" i="3"/>
  <c r="L54" i="3"/>
  <c r="P54" i="3"/>
  <c r="F55" i="3"/>
  <c r="L55" i="3"/>
  <c r="P55" i="3"/>
  <c r="F56" i="3"/>
  <c r="L56" i="3"/>
  <c r="P56" i="3"/>
  <c r="F57" i="3"/>
  <c r="L57" i="3"/>
  <c r="P57" i="3"/>
  <c r="F58" i="3"/>
  <c r="L58" i="3"/>
  <c r="P58" i="3"/>
  <c r="F59" i="3"/>
  <c r="L59" i="3"/>
  <c r="P59" i="3"/>
  <c r="F60" i="3"/>
  <c r="L60" i="3"/>
  <c r="P60" i="3"/>
  <c r="F61" i="3"/>
  <c r="L61" i="3"/>
  <c r="P61" i="3"/>
  <c r="F62" i="3"/>
  <c r="L62" i="3"/>
  <c r="P62" i="3"/>
  <c r="F63" i="3"/>
  <c r="L63" i="3"/>
  <c r="P63" i="3"/>
  <c r="F64" i="3"/>
  <c r="L64" i="3"/>
  <c r="P64" i="3"/>
  <c r="F65" i="3"/>
  <c r="L65" i="3"/>
  <c r="P65" i="3"/>
  <c r="F66" i="3"/>
  <c r="L66" i="3"/>
  <c r="P66" i="3"/>
  <c r="F67" i="3"/>
  <c r="L67" i="3"/>
  <c r="P67" i="3"/>
  <c r="F68" i="3"/>
  <c r="L68" i="3"/>
  <c r="P68" i="3"/>
  <c r="F69" i="3"/>
  <c r="L69" i="3"/>
  <c r="P69" i="3"/>
  <c r="F70" i="3"/>
  <c r="L70" i="3"/>
  <c r="P70" i="3"/>
  <c r="F71" i="3"/>
  <c r="L71" i="3"/>
  <c r="P71" i="3"/>
  <c r="F72" i="3"/>
  <c r="L72" i="3"/>
  <c r="P72" i="3"/>
  <c r="F73" i="3"/>
  <c r="L73" i="3"/>
  <c r="P73" i="3"/>
  <c r="F74" i="3"/>
  <c r="L74" i="3"/>
  <c r="P74" i="3"/>
  <c r="F75" i="3"/>
  <c r="L75" i="3"/>
  <c r="P75" i="3"/>
  <c r="F76" i="3"/>
  <c r="L76" i="3"/>
  <c r="P76" i="3"/>
  <c r="F77" i="3"/>
  <c r="L77" i="3"/>
  <c r="P77" i="3"/>
  <c r="F78" i="3"/>
  <c r="L78" i="3"/>
  <c r="P78" i="3"/>
  <c r="F79" i="3"/>
  <c r="L79" i="3"/>
  <c r="P79" i="3"/>
  <c r="F80" i="3"/>
  <c r="L80" i="3"/>
  <c r="P80" i="3"/>
  <c r="F81" i="3"/>
  <c r="L81" i="3"/>
  <c r="P81" i="3"/>
  <c r="F82" i="3"/>
  <c r="L82" i="3"/>
  <c r="P82" i="3"/>
  <c r="F83" i="3"/>
  <c r="L83" i="3"/>
  <c r="P83" i="3"/>
  <c r="F84" i="3"/>
  <c r="L84" i="3"/>
  <c r="P84" i="3"/>
  <c r="F85" i="3"/>
  <c r="L85" i="3"/>
  <c r="P85" i="3"/>
  <c r="F86" i="3"/>
  <c r="L86" i="3"/>
  <c r="P86" i="3"/>
  <c r="F87" i="3"/>
  <c r="L87" i="3"/>
  <c r="P87" i="3"/>
  <c r="F88" i="3"/>
  <c r="L88" i="3"/>
  <c r="P88" i="3"/>
  <c r="A9" i="3"/>
  <c r="N48" i="20"/>
  <c r="P48" i="20"/>
  <c r="R48" i="20"/>
  <c r="S48" i="20" s="1"/>
  <c r="N49" i="20"/>
  <c r="P49" i="20"/>
  <c r="R49" i="20"/>
  <c r="S49" i="20" s="1"/>
  <c r="N50" i="20"/>
  <c r="P50" i="20"/>
  <c r="R50" i="20"/>
  <c r="S50" i="20" s="1"/>
  <c r="N51" i="20"/>
  <c r="P51" i="20"/>
  <c r="R51" i="20"/>
  <c r="S51" i="20" s="1"/>
  <c r="N52" i="20"/>
  <c r="P52" i="20"/>
  <c r="R52" i="20"/>
  <c r="S52" i="20" s="1"/>
  <c r="N53" i="20"/>
  <c r="P53" i="20"/>
  <c r="R53" i="20"/>
  <c r="S53" i="20" s="1"/>
  <c r="N54" i="20"/>
  <c r="P54" i="20"/>
  <c r="R54" i="20"/>
  <c r="S54" i="20" s="1"/>
  <c r="N55" i="20"/>
  <c r="P55" i="20"/>
  <c r="R55" i="20"/>
  <c r="S55" i="20" s="1"/>
  <c r="N56" i="20"/>
  <c r="P56" i="20"/>
  <c r="R56" i="20"/>
  <c r="S56" i="20" s="1"/>
  <c r="N57" i="20"/>
  <c r="P57" i="20"/>
  <c r="R57" i="20"/>
  <c r="S57" i="20" s="1"/>
  <c r="N58" i="20"/>
  <c r="P58" i="20"/>
  <c r="R58" i="20"/>
  <c r="S58" i="20" s="1"/>
  <c r="N59" i="20"/>
  <c r="P59" i="20"/>
  <c r="R59" i="20"/>
  <c r="S59" i="20" s="1"/>
  <c r="N60" i="20"/>
  <c r="P60" i="20"/>
  <c r="R60" i="20"/>
  <c r="S60" i="20" s="1"/>
  <c r="N61" i="20"/>
  <c r="P61" i="20"/>
  <c r="R61" i="20"/>
  <c r="S61" i="20" s="1"/>
  <c r="N62" i="20"/>
  <c r="P62" i="20"/>
  <c r="R62" i="20"/>
  <c r="S62" i="20" s="1"/>
  <c r="N63" i="20"/>
  <c r="P63" i="20"/>
  <c r="R63" i="20"/>
  <c r="S63" i="20" s="1"/>
  <c r="N64" i="20"/>
  <c r="P64" i="20"/>
  <c r="R64" i="20"/>
  <c r="S64" i="20" s="1"/>
  <c r="N65" i="20"/>
  <c r="P65" i="20"/>
  <c r="R65" i="20"/>
  <c r="S65" i="20" s="1"/>
  <c r="N66" i="20"/>
  <c r="P66" i="20"/>
  <c r="R66" i="20"/>
  <c r="S66" i="20" s="1"/>
  <c r="N67" i="20"/>
  <c r="P67" i="20"/>
  <c r="R67" i="20"/>
  <c r="S67" i="20" s="1"/>
  <c r="N68" i="20"/>
  <c r="P68" i="20"/>
  <c r="R68" i="20"/>
  <c r="S68" i="20" s="1"/>
  <c r="N69" i="20"/>
  <c r="P69" i="20"/>
  <c r="R69" i="20"/>
  <c r="S69" i="20" s="1"/>
  <c r="N70" i="20"/>
  <c r="P70" i="20"/>
  <c r="R70" i="20"/>
  <c r="S70" i="20" s="1"/>
  <c r="N71" i="20"/>
  <c r="P71" i="20"/>
  <c r="R71" i="20"/>
  <c r="S71" i="20" s="1"/>
  <c r="N72" i="20"/>
  <c r="P72" i="20"/>
  <c r="R72" i="20"/>
  <c r="S72" i="20" s="1"/>
  <c r="N73" i="20"/>
  <c r="P73" i="20"/>
  <c r="R73" i="20"/>
  <c r="S73" i="20" s="1"/>
  <c r="N74" i="20"/>
  <c r="P74" i="20"/>
  <c r="R74" i="20"/>
  <c r="S74" i="20" s="1"/>
  <c r="N75" i="20"/>
  <c r="P75" i="20"/>
  <c r="R75" i="20"/>
  <c r="S75" i="20" s="1"/>
  <c r="N76" i="20"/>
  <c r="P76" i="20"/>
  <c r="R76" i="20"/>
  <c r="S76" i="20" s="1"/>
  <c r="N77" i="20"/>
  <c r="P77" i="20"/>
  <c r="R77" i="20"/>
  <c r="S77" i="20" s="1"/>
  <c r="N78" i="20"/>
  <c r="P78" i="20"/>
  <c r="R78" i="20"/>
  <c r="S78" i="20" s="1"/>
  <c r="N79" i="20"/>
  <c r="P79" i="20"/>
  <c r="R79" i="20"/>
  <c r="S79" i="20" s="1"/>
  <c r="N80" i="20"/>
  <c r="P80" i="20"/>
  <c r="R80" i="20"/>
  <c r="S80" i="20" s="1"/>
  <c r="N81" i="20"/>
  <c r="P81" i="20"/>
  <c r="R81" i="20"/>
  <c r="S81" i="20" s="1"/>
  <c r="N82" i="20"/>
  <c r="P82" i="20"/>
  <c r="R82" i="20"/>
  <c r="S82" i="20" s="1"/>
  <c r="N83" i="20"/>
  <c r="P83" i="20"/>
  <c r="R83" i="20"/>
  <c r="S83" i="20" s="1"/>
  <c r="N84" i="20"/>
  <c r="P84" i="20"/>
  <c r="R84" i="20"/>
  <c r="S84" i="20" s="1"/>
  <c r="N85" i="20"/>
  <c r="P85" i="20"/>
  <c r="R85" i="20"/>
  <c r="S85" i="20" s="1"/>
  <c r="N86" i="20"/>
  <c r="P86" i="20"/>
  <c r="R86" i="20"/>
  <c r="S86" i="20" s="1"/>
  <c r="N87" i="20"/>
  <c r="P87" i="20"/>
  <c r="R87" i="20"/>
  <c r="S87" i="20" s="1"/>
  <c r="N88" i="20"/>
  <c r="P88" i="20"/>
  <c r="R88" i="20"/>
  <c r="S88" i="20" s="1"/>
  <c r="N89" i="20"/>
  <c r="P89" i="20"/>
  <c r="R89" i="20"/>
  <c r="S89" i="20" s="1"/>
  <c r="N90" i="20"/>
  <c r="P90" i="20"/>
  <c r="R90" i="20"/>
  <c r="S90" i="20" s="1"/>
  <c r="N91" i="20"/>
  <c r="P91" i="20"/>
  <c r="R91" i="20"/>
  <c r="S91" i="20" s="1"/>
  <c r="N92" i="20"/>
  <c r="P92" i="20"/>
  <c r="R92" i="20"/>
  <c r="S92" i="20" s="1"/>
  <c r="P33" i="3"/>
  <c r="L33" i="3"/>
  <c r="F33" i="3"/>
  <c r="P32" i="3"/>
  <c r="L32" i="3"/>
  <c r="F32" i="3"/>
  <c r="P31" i="3"/>
  <c r="L31" i="3"/>
  <c r="F31" i="3"/>
  <c r="P30" i="3"/>
  <c r="L30" i="3"/>
  <c r="F30" i="3"/>
  <c r="P29" i="3"/>
  <c r="P28" i="3"/>
  <c r="P27" i="3"/>
  <c r="P26" i="3"/>
  <c r="P25" i="3"/>
  <c r="P24" i="3"/>
  <c r="P17" i="3"/>
  <c r="P16" i="3"/>
  <c r="P15" i="3"/>
  <c r="P14" i="3"/>
  <c r="P13" i="3"/>
  <c r="P12" i="3"/>
  <c r="P11" i="3"/>
  <c r="P10" i="3"/>
  <c r="P35" i="3"/>
  <c r="L35" i="3"/>
  <c r="F35" i="3"/>
  <c r="P34" i="3"/>
  <c r="L34" i="3"/>
  <c r="F34" i="3"/>
  <c r="P23" i="3"/>
  <c r="P22" i="3"/>
  <c r="P21" i="3"/>
  <c r="P20" i="3"/>
  <c r="P19" i="3"/>
  <c r="P18" i="3"/>
  <c r="P43" i="3"/>
  <c r="L43" i="3"/>
  <c r="F43" i="3"/>
  <c r="P42" i="3"/>
  <c r="L42" i="3"/>
  <c r="F42" i="3"/>
  <c r="P41" i="3"/>
  <c r="L41" i="3"/>
  <c r="F41" i="3"/>
  <c r="P40" i="3"/>
  <c r="L40" i="3"/>
  <c r="F40" i="3"/>
  <c r="P39" i="3"/>
  <c r="L39" i="3"/>
  <c r="F39" i="3"/>
  <c r="P38" i="3"/>
  <c r="L38" i="3"/>
  <c r="F38" i="3"/>
  <c r="P37" i="3"/>
  <c r="L37" i="3"/>
  <c r="F37" i="3"/>
  <c r="P36" i="3"/>
  <c r="L36" i="3"/>
  <c r="F36" i="3"/>
  <c r="P9" i="3"/>
  <c r="N47" i="20"/>
  <c r="P47" i="20"/>
  <c r="R47" i="20"/>
  <c r="S47" i="20" s="1"/>
  <c r="N46" i="20"/>
  <c r="P46" i="20"/>
  <c r="R46" i="20"/>
  <c r="S46" i="20" s="1"/>
  <c r="N45" i="20"/>
  <c r="P45" i="20"/>
  <c r="R45" i="20"/>
  <c r="S45" i="20" s="1"/>
  <c r="N44" i="20"/>
  <c r="P44" i="20"/>
  <c r="R44" i="20"/>
  <c r="S44" i="20" s="1"/>
  <c r="N43" i="20"/>
  <c r="P43" i="20"/>
  <c r="R43" i="20"/>
  <c r="S43" i="20" s="1"/>
  <c r="N42" i="20"/>
  <c r="P42" i="20"/>
  <c r="R42" i="20"/>
  <c r="S42" i="20" s="1"/>
  <c r="N41" i="20"/>
  <c r="P41" i="20"/>
  <c r="R41" i="20"/>
  <c r="S41" i="20" s="1"/>
  <c r="N40" i="20"/>
  <c r="P40" i="20"/>
  <c r="R40" i="20"/>
  <c r="S40" i="20" s="1"/>
  <c r="N39" i="20"/>
  <c r="P39" i="20"/>
  <c r="R39" i="20"/>
  <c r="S39" i="20" s="1"/>
  <c r="N38" i="20"/>
  <c r="P38" i="20"/>
  <c r="R38" i="20"/>
  <c r="S38" i="20" s="1"/>
  <c r="N37" i="20"/>
  <c r="P37" i="20"/>
  <c r="R37" i="20"/>
  <c r="S37" i="20" s="1"/>
  <c r="N36" i="20"/>
  <c r="P36" i="20"/>
  <c r="R36" i="20"/>
  <c r="S36" i="20" s="1"/>
  <c r="N35" i="20"/>
  <c r="P35" i="20"/>
  <c r="R35" i="20"/>
  <c r="S35" i="20" s="1"/>
  <c r="N34" i="20"/>
  <c r="P34" i="20"/>
  <c r="R34" i="20"/>
  <c r="S34" i="20" s="1"/>
  <c r="N33" i="20"/>
  <c r="P33" i="20"/>
  <c r="R33" i="20"/>
  <c r="S33" i="20" s="1"/>
  <c r="N32" i="20"/>
  <c r="P32" i="20"/>
  <c r="R32" i="20"/>
  <c r="S32" i="20" s="1"/>
  <c r="N31" i="20"/>
  <c r="P31" i="20"/>
  <c r="R31" i="20"/>
  <c r="S31" i="20" s="1"/>
  <c r="N30" i="20"/>
  <c r="P30" i="20"/>
  <c r="R30" i="20"/>
  <c r="S30" i="20" s="1"/>
  <c r="N29" i="20"/>
  <c r="P29" i="20"/>
  <c r="R29" i="20"/>
  <c r="S29" i="20" s="1"/>
  <c r="N28" i="20"/>
  <c r="P28" i="20"/>
  <c r="R28" i="20"/>
  <c r="S28" i="20" s="1"/>
  <c r="N27" i="20"/>
  <c r="P27" i="20"/>
  <c r="R27" i="20"/>
  <c r="S27" i="20" s="1"/>
  <c r="N26" i="20"/>
  <c r="P26" i="20"/>
  <c r="R26" i="20"/>
  <c r="S26" i="20" s="1"/>
  <c r="N25" i="20"/>
  <c r="P25" i="20"/>
  <c r="R25" i="20"/>
  <c r="S25" i="20" s="1"/>
  <c r="N24" i="20"/>
  <c r="P24" i="20"/>
  <c r="R24" i="20"/>
  <c r="S24" i="20" s="1"/>
  <c r="N23" i="20"/>
  <c r="P23" i="20"/>
  <c r="R23" i="20"/>
  <c r="S23" i="20" s="1"/>
  <c r="N22" i="20"/>
  <c r="P22" i="20"/>
  <c r="R22" i="20"/>
  <c r="S22" i="20" s="1"/>
  <c r="N19" i="20"/>
  <c r="P19" i="20"/>
  <c r="R19" i="20"/>
  <c r="S19" i="20" s="1"/>
  <c r="N18" i="20"/>
  <c r="P18" i="20"/>
  <c r="R18" i="20"/>
  <c r="S18" i="20" s="1"/>
  <c r="N17" i="20"/>
  <c r="P17" i="20"/>
  <c r="R17" i="20"/>
  <c r="S17" i="20" s="1"/>
  <c r="N16" i="20"/>
  <c r="P16" i="20"/>
  <c r="R16" i="20"/>
  <c r="S16" i="20" s="1"/>
  <c r="N15" i="20"/>
  <c r="P15" i="20"/>
  <c r="R15" i="20"/>
  <c r="S15" i="20" s="1"/>
  <c r="N14" i="20"/>
  <c r="P14" i="20"/>
  <c r="R14" i="20"/>
  <c r="S14" i="20" s="1"/>
  <c r="N13" i="20"/>
  <c r="P13" i="20"/>
  <c r="R13" i="20"/>
  <c r="S13" i="20" s="1"/>
  <c r="N12" i="20"/>
  <c r="P12" i="20"/>
  <c r="S12" i="20"/>
  <c r="N11" i="20"/>
  <c r="P11" i="20"/>
  <c r="D33" i="13"/>
  <c r="B18" i="13"/>
  <c r="E18" i="13"/>
  <c r="I42" i="12"/>
  <c r="I51" i="12"/>
  <c r="I63" i="12"/>
  <c r="I68" i="12"/>
  <c r="I69" i="12"/>
  <c r="I72" i="12"/>
  <c r="I74" i="12"/>
  <c r="I76" i="12"/>
  <c r="I77" i="12"/>
  <c r="I78" i="12"/>
  <c r="I82" i="12"/>
  <c r="I90" i="12"/>
  <c r="I94" i="12"/>
  <c r="G9" i="13"/>
  <c r="D9" i="13"/>
  <c r="D7" i="13"/>
  <c r="G7" i="13"/>
  <c r="D8" i="13"/>
  <c r="D10" i="13"/>
  <c r="D11" i="13"/>
  <c r="D12" i="13"/>
  <c r="G12" i="13"/>
  <c r="D13" i="13"/>
  <c r="G13" i="13"/>
  <c r="D14" i="13"/>
  <c r="D15" i="13"/>
  <c r="D16" i="13"/>
  <c r="G16" i="13"/>
  <c r="D17" i="13"/>
  <c r="G8" i="13"/>
  <c r="G10" i="13"/>
  <c r="G11" i="13"/>
  <c r="G14" i="13"/>
  <c r="G15" i="13"/>
  <c r="G17" i="13"/>
  <c r="G18" i="12"/>
  <c r="I18" i="12" s="1"/>
  <c r="I20" i="12"/>
  <c r="I21" i="12"/>
  <c r="I23" i="12"/>
  <c r="K13" i="1"/>
  <c r="M13" i="1"/>
  <c r="O13" i="1"/>
  <c r="P13" i="1" s="1"/>
  <c r="K12" i="1"/>
  <c r="Q12" i="1" s="1"/>
  <c r="M12" i="1"/>
  <c r="K14" i="1"/>
  <c r="Q14" i="1" s="1"/>
  <c r="M14" i="1"/>
  <c r="K15" i="1"/>
  <c r="M15" i="1"/>
  <c r="K16" i="1"/>
  <c r="M16" i="1"/>
  <c r="K17" i="1"/>
  <c r="Q17" i="1" s="1"/>
  <c r="M17" i="1"/>
  <c r="O17" i="1"/>
  <c r="P17" i="1" s="1"/>
  <c r="K18" i="1"/>
  <c r="Q18" i="1" s="1"/>
  <c r="M18" i="1"/>
  <c r="K19" i="1"/>
  <c r="Q19" i="1" s="1"/>
  <c r="M19" i="1"/>
  <c r="K20" i="1"/>
  <c r="O20" i="1"/>
  <c r="P20" i="1" s="1"/>
  <c r="K21" i="1"/>
  <c r="M21" i="1"/>
  <c r="O21" i="1"/>
  <c r="P21" i="1" s="1"/>
  <c r="K24" i="1"/>
  <c r="M24" i="1"/>
  <c r="K25" i="1"/>
  <c r="M25" i="1"/>
  <c r="P25" i="1"/>
  <c r="K26" i="1"/>
  <c r="M26" i="1"/>
  <c r="K27" i="1"/>
  <c r="M27" i="1"/>
  <c r="K28" i="1"/>
  <c r="M28" i="1"/>
  <c r="O28" i="1"/>
  <c r="P28" i="1" s="1"/>
  <c r="K29" i="1"/>
  <c r="M29" i="1"/>
  <c r="O29" i="1"/>
  <c r="P29" i="1" s="1"/>
  <c r="K30" i="1"/>
  <c r="M30" i="1"/>
  <c r="O30" i="1"/>
  <c r="P30" i="1" s="1"/>
  <c r="K31" i="1"/>
  <c r="M31" i="1"/>
  <c r="O31" i="1"/>
  <c r="P31" i="1" s="1"/>
  <c r="K32" i="1"/>
  <c r="M32" i="1"/>
  <c r="O32" i="1"/>
  <c r="P32" i="1" s="1"/>
  <c r="K33" i="1"/>
  <c r="M33" i="1"/>
  <c r="O33" i="1"/>
  <c r="P33" i="1" s="1"/>
  <c r="K34" i="1"/>
  <c r="M34" i="1"/>
  <c r="O34" i="1"/>
  <c r="P34" i="1" s="1"/>
  <c r="K35" i="1"/>
  <c r="M35" i="1"/>
  <c r="O35" i="1"/>
  <c r="P35" i="1" s="1"/>
  <c r="J39" i="13"/>
  <c r="K39" i="13" s="1"/>
  <c r="M39" i="13" s="1"/>
  <c r="N39" i="13" s="1"/>
  <c r="J41" i="13"/>
  <c r="K41" i="13" s="1"/>
  <c r="M41" i="13" s="1"/>
  <c r="N41" i="13" s="1"/>
  <c r="J40" i="13"/>
  <c r="K40" i="13" s="1"/>
  <c r="M40" i="13" s="1"/>
  <c r="N40" i="13" s="1"/>
  <c r="J42" i="13"/>
  <c r="K42" i="13" s="1"/>
  <c r="M42" i="13" s="1"/>
  <c r="N42" i="13" s="1"/>
  <c r="I53" i="12"/>
  <c r="Y9" i="3" l="1"/>
  <c r="D11" i="20" s="1"/>
  <c r="D12" i="1" s="1"/>
  <c r="AA67" i="3"/>
  <c r="F69" i="20" s="1"/>
  <c r="X58" i="3"/>
  <c r="C60" i="20" s="1"/>
  <c r="AA34" i="3"/>
  <c r="F36" i="20" s="1"/>
  <c r="Y66" i="3"/>
  <c r="D68" i="20" s="1"/>
  <c r="H8" i="13"/>
  <c r="X87" i="3"/>
  <c r="C89" i="20" s="1"/>
  <c r="Z83" i="3"/>
  <c r="E85" i="20" s="1"/>
  <c r="Z79" i="3"/>
  <c r="E81" i="20" s="1"/>
  <c r="X71" i="3"/>
  <c r="C73" i="20" s="1"/>
  <c r="Z67" i="3"/>
  <c r="E69" i="20" s="1"/>
  <c r="Y47" i="3"/>
  <c r="D49" i="20" s="1"/>
  <c r="Z33" i="3"/>
  <c r="E35" i="20" s="1"/>
  <c r="AA31" i="3"/>
  <c r="F33" i="20" s="1"/>
  <c r="F34" i="1" s="1"/>
  <c r="X88" i="3"/>
  <c r="C90" i="20" s="1"/>
  <c r="X85" i="3"/>
  <c r="C87" i="20" s="1"/>
  <c r="Z81" i="3"/>
  <c r="E83" i="20" s="1"/>
  <c r="AA78" i="3"/>
  <c r="F80" i="20" s="1"/>
  <c r="AA72" i="3"/>
  <c r="F74" i="20" s="1"/>
  <c r="AA49" i="3"/>
  <c r="F51" i="20" s="1"/>
  <c r="Y65" i="3"/>
  <c r="D67" i="20" s="1"/>
  <c r="Z61" i="3"/>
  <c r="E63" i="20" s="1"/>
  <c r="X56" i="3"/>
  <c r="C58" i="20" s="1"/>
  <c r="Y54" i="3"/>
  <c r="D56" i="20" s="1"/>
  <c r="Z53" i="3"/>
  <c r="E55" i="20" s="1"/>
  <c r="AA52" i="3"/>
  <c r="F54" i="20" s="1"/>
  <c r="X46" i="3"/>
  <c r="C48" i="20" s="1"/>
  <c r="Y45" i="3"/>
  <c r="D47" i="20" s="1"/>
  <c r="X42" i="3"/>
  <c r="C44" i="20" s="1"/>
  <c r="X41" i="3"/>
  <c r="C43" i="20" s="1"/>
  <c r="X74" i="3"/>
  <c r="C76" i="20" s="1"/>
  <c r="X45" i="3"/>
  <c r="C47" i="20" s="1"/>
  <c r="X81" i="3"/>
  <c r="C83" i="20" s="1"/>
  <c r="Z87" i="3"/>
  <c r="E89" i="20" s="1"/>
  <c r="X53" i="3"/>
  <c r="C55" i="20" s="1"/>
  <c r="AA88" i="3"/>
  <c r="F90" i="20" s="1"/>
  <c r="Z52" i="3"/>
  <c r="E54" i="20" s="1"/>
  <c r="Y46" i="3"/>
  <c r="D48" i="20" s="1"/>
  <c r="Y41" i="3"/>
  <c r="D43" i="20" s="1"/>
  <c r="H14" i="13"/>
  <c r="Y87" i="3"/>
  <c r="D89" i="20" s="1"/>
  <c r="Y86" i="3"/>
  <c r="D88" i="20" s="1"/>
  <c r="Z84" i="3"/>
  <c r="E86" i="20" s="1"/>
  <c r="Y83" i="3"/>
  <c r="D85" i="20" s="1"/>
  <c r="Y81" i="3"/>
  <c r="D83" i="20" s="1"/>
  <c r="Y80" i="3"/>
  <c r="D82" i="20" s="1"/>
  <c r="X79" i="3"/>
  <c r="C81" i="20" s="1"/>
  <c r="Y76" i="3"/>
  <c r="D78" i="20" s="1"/>
  <c r="Y75" i="3"/>
  <c r="D77" i="20" s="1"/>
  <c r="Z73" i="3"/>
  <c r="E75" i="20" s="1"/>
  <c r="Z72" i="3"/>
  <c r="E74" i="20" s="1"/>
  <c r="AA71" i="3"/>
  <c r="F73" i="20" s="1"/>
  <c r="AA66" i="3"/>
  <c r="F68" i="20" s="1"/>
  <c r="Z64" i="3"/>
  <c r="E66" i="20" s="1"/>
  <c r="Z63" i="3"/>
  <c r="E65" i="20" s="1"/>
  <c r="Y62" i="3"/>
  <c r="D64" i="20" s="1"/>
  <c r="Y61" i="3"/>
  <c r="D63" i="20" s="1"/>
  <c r="Y60" i="3"/>
  <c r="D62" i="20" s="1"/>
  <c r="Y59" i="3"/>
  <c r="D61" i="20" s="1"/>
  <c r="AA57" i="3"/>
  <c r="F59" i="20" s="1"/>
  <c r="AA56" i="3"/>
  <c r="F58" i="20" s="1"/>
  <c r="Y55" i="3"/>
  <c r="D57" i="20" s="1"/>
  <c r="Y53" i="3"/>
  <c r="D55" i="20" s="1"/>
  <c r="X52" i="3"/>
  <c r="C54" i="20" s="1"/>
  <c r="AA51" i="3"/>
  <c r="F53" i="20" s="1"/>
  <c r="X47" i="3"/>
  <c r="C49" i="20" s="1"/>
  <c r="AA46" i="3"/>
  <c r="F48" i="20" s="1"/>
  <c r="Y43" i="3"/>
  <c r="D45" i="20" s="1"/>
  <c r="Y42" i="3"/>
  <c r="D44" i="20" s="1"/>
  <c r="AA41" i="3"/>
  <c r="F43" i="20" s="1"/>
  <c r="AA39" i="3"/>
  <c r="F41" i="20" s="1"/>
  <c r="Y38" i="3"/>
  <c r="D40" i="20" s="1"/>
  <c r="X35" i="3"/>
  <c r="C37" i="20" s="1"/>
  <c r="X34" i="3"/>
  <c r="C36" i="20" s="1"/>
  <c r="Z32" i="3"/>
  <c r="E34" i="20" s="1"/>
  <c r="E35" i="1" s="1"/>
  <c r="Y31" i="3"/>
  <c r="D33" i="20" s="1"/>
  <c r="D34" i="1" s="1"/>
  <c r="AA30" i="3"/>
  <c r="F32" i="20" s="1"/>
  <c r="F33" i="1" s="1"/>
  <c r="X29" i="3"/>
  <c r="C31" i="20" s="1"/>
  <c r="C32" i="1" s="1"/>
  <c r="AA28" i="3"/>
  <c r="F30" i="20" s="1"/>
  <c r="F31" i="1" s="1"/>
  <c r="AA27" i="3"/>
  <c r="F29" i="20" s="1"/>
  <c r="F30" i="1" s="1"/>
  <c r="X21" i="3"/>
  <c r="C23" i="20" s="1"/>
  <c r="C24" i="1" s="1"/>
  <c r="Z16" i="3"/>
  <c r="E18" i="20" s="1"/>
  <c r="E19" i="1" s="1"/>
  <c r="G92" i="20"/>
  <c r="H92" i="20" s="1"/>
  <c r="I92" i="20" s="1"/>
  <c r="L92" i="20" s="1"/>
  <c r="T92" i="20" s="1"/>
  <c r="U92" i="20" s="1"/>
  <c r="G91" i="20"/>
  <c r="H91" i="20" s="1"/>
  <c r="I91" i="20" s="1"/>
  <c r="L91" i="20" s="1"/>
  <c r="T91" i="20" s="1"/>
  <c r="U91" i="20" s="1"/>
  <c r="AA11" i="3"/>
  <c r="F13" i="20" s="1"/>
  <c r="F14" i="1" s="1"/>
  <c r="Z88" i="3"/>
  <c r="E90" i="20" s="1"/>
  <c r="Z86" i="3"/>
  <c r="E88" i="20" s="1"/>
  <c r="Y85" i="3"/>
  <c r="D87" i="20" s="1"/>
  <c r="AA84" i="3"/>
  <c r="F86" i="20" s="1"/>
  <c r="Z82" i="3"/>
  <c r="E84" i="20" s="1"/>
  <c r="AA81" i="3"/>
  <c r="F83" i="20" s="1"/>
  <c r="Y78" i="3"/>
  <c r="D80" i="20" s="1"/>
  <c r="Z77" i="3"/>
  <c r="E79" i="20" s="1"/>
  <c r="Z74" i="3"/>
  <c r="E76" i="20" s="1"/>
  <c r="AA70" i="3"/>
  <c r="F72" i="20" s="1"/>
  <c r="Z69" i="3"/>
  <c r="E71" i="20" s="1"/>
  <c r="Y68" i="3"/>
  <c r="D70" i="20" s="1"/>
  <c r="X66" i="3"/>
  <c r="C68" i="20" s="1"/>
  <c r="Z65" i="3"/>
  <c r="E67" i="20" s="1"/>
  <c r="X64" i="3"/>
  <c r="C66" i="20" s="1"/>
  <c r="Z62" i="3"/>
  <c r="E64" i="20" s="1"/>
  <c r="X61" i="3"/>
  <c r="C63" i="20" s="1"/>
  <c r="X60" i="3"/>
  <c r="C62" i="20" s="1"/>
  <c r="Z58" i="3"/>
  <c r="E60" i="20" s="1"/>
  <c r="X57" i="3"/>
  <c r="C59" i="20" s="1"/>
  <c r="Z56" i="3"/>
  <c r="E58" i="20" s="1"/>
  <c r="AA54" i="3"/>
  <c r="F56" i="20" s="1"/>
  <c r="Y52" i="3"/>
  <c r="D54" i="20" s="1"/>
  <c r="Y49" i="3"/>
  <c r="D51" i="20" s="1"/>
  <c r="AA48" i="3"/>
  <c r="F50" i="20" s="1"/>
  <c r="AA45" i="3"/>
  <c r="F47" i="20" s="1"/>
  <c r="AA38" i="3"/>
  <c r="F40" i="20" s="1"/>
  <c r="Z37" i="3"/>
  <c r="E39" i="20" s="1"/>
  <c r="AA36" i="3"/>
  <c r="F38" i="20" s="1"/>
  <c r="Y34" i="3"/>
  <c r="D36" i="20" s="1"/>
  <c r="X33" i="3"/>
  <c r="Y30" i="3"/>
  <c r="D32" i="20" s="1"/>
  <c r="D33" i="1" s="1"/>
  <c r="X16" i="3"/>
  <c r="C18" i="20" s="1"/>
  <c r="C19" i="1" s="1"/>
  <c r="Z30" i="3"/>
  <c r="E32" i="20" s="1"/>
  <c r="E33" i="1" s="1"/>
  <c r="AA16" i="3"/>
  <c r="F18" i="20" s="1"/>
  <c r="F19" i="1" s="1"/>
  <c r="H16" i="13"/>
  <c r="Y32" i="3"/>
  <c r="D34" i="20" s="1"/>
  <c r="D35" i="1" s="1"/>
  <c r="Z47" i="3"/>
  <c r="E49" i="20" s="1"/>
  <c r="X63" i="3"/>
  <c r="C65" i="20" s="1"/>
  <c r="X43" i="3"/>
  <c r="C45" i="20" s="1"/>
  <c r="Z71" i="3"/>
  <c r="E73" i="20" s="1"/>
  <c r="Z35" i="3"/>
  <c r="E37" i="20" s="1"/>
  <c r="H10" i="13"/>
  <c r="B21" i="13"/>
  <c r="C32" i="13" s="1"/>
  <c r="E32" i="13" s="1"/>
  <c r="X44" i="3"/>
  <c r="C46" i="20" s="1"/>
  <c r="Y40" i="3"/>
  <c r="D42" i="20" s="1"/>
  <c r="X40" i="3"/>
  <c r="C42" i="20" s="1"/>
  <c r="AA75" i="3"/>
  <c r="F77" i="20" s="1"/>
  <c r="Y37" i="3"/>
  <c r="D39" i="20" s="1"/>
  <c r="Y82" i="3"/>
  <c r="D84" i="20" s="1"/>
  <c r="AA69" i="3"/>
  <c r="F71" i="20" s="1"/>
  <c r="Z31" i="3"/>
  <c r="E33" i="20" s="1"/>
  <c r="E34" i="1" s="1"/>
  <c r="AA32" i="3"/>
  <c r="F34" i="20" s="1"/>
  <c r="F35" i="1" s="1"/>
  <c r="Z34" i="3"/>
  <c r="E36" i="20" s="1"/>
  <c r="Z54" i="3"/>
  <c r="E56" i="20" s="1"/>
  <c r="AA59" i="3"/>
  <c r="F61" i="20" s="1"/>
  <c r="Z38" i="3"/>
  <c r="E40" i="20" s="1"/>
  <c r="Z44" i="3"/>
  <c r="E46" i="20" s="1"/>
  <c r="X70" i="3"/>
  <c r="C72" i="20" s="1"/>
  <c r="AA77" i="3"/>
  <c r="F79" i="20" s="1"/>
  <c r="AA85" i="3"/>
  <c r="F87" i="20" s="1"/>
  <c r="AA86" i="3"/>
  <c r="F88" i="20" s="1"/>
  <c r="Y58" i="3"/>
  <c r="D60" i="20" s="1"/>
  <c r="AA74" i="3"/>
  <c r="F76" i="20" s="1"/>
  <c r="X75" i="3"/>
  <c r="C77" i="20" s="1"/>
  <c r="AA82" i="3"/>
  <c r="F84" i="20" s="1"/>
  <c r="X84" i="3"/>
  <c r="C86" i="20" s="1"/>
  <c r="Z59" i="3"/>
  <c r="E61" i="20" s="1"/>
  <c r="Z49" i="3"/>
  <c r="E51" i="20" s="1"/>
  <c r="X36" i="3"/>
  <c r="C38" i="20" s="1"/>
  <c r="Y33" i="3"/>
  <c r="D35" i="20" s="1"/>
  <c r="H15" i="13"/>
  <c r="AA61" i="3"/>
  <c r="F63" i="20" s="1"/>
  <c r="Z41" i="3"/>
  <c r="E43" i="20" s="1"/>
  <c r="X37" i="3"/>
  <c r="C39" i="20" s="1"/>
  <c r="AA33" i="3"/>
  <c r="F35" i="20" s="1"/>
  <c r="Y11" i="3"/>
  <c r="D13" i="20" s="1"/>
  <c r="D14" i="1" s="1"/>
  <c r="Y63" i="3"/>
  <c r="D65" i="20" s="1"/>
  <c r="X51" i="3"/>
  <c r="C53" i="20" s="1"/>
  <c r="X39" i="3"/>
  <c r="C41" i="20" s="1"/>
  <c r="H13" i="13"/>
  <c r="Y36" i="3"/>
  <c r="D38" i="20" s="1"/>
  <c r="Y79" i="3"/>
  <c r="D81" i="20" s="1"/>
  <c r="Z43" i="3"/>
  <c r="E45" i="20" s="1"/>
  <c r="Z85" i="3"/>
  <c r="E87" i="20" s="1"/>
  <c r="X31" i="3"/>
  <c r="C33" i="20" s="1"/>
  <c r="C34" i="1" s="1"/>
  <c r="X32" i="3"/>
  <c r="C34" i="20" s="1"/>
  <c r="C35" i="1" s="1"/>
  <c r="Z39" i="3"/>
  <c r="E41" i="20" s="1"/>
  <c r="AA63" i="3"/>
  <c r="F65" i="20" s="1"/>
  <c r="AA37" i="3"/>
  <c r="F39" i="20" s="1"/>
  <c r="Z40" i="3"/>
  <c r="E42" i="20" s="1"/>
  <c r="Y84" i="3"/>
  <c r="D86" i="20" s="1"/>
  <c r="X65" i="3"/>
  <c r="C67" i="20" s="1"/>
  <c r="Z36" i="3"/>
  <c r="E38" i="20" s="1"/>
  <c r="Y35" i="3"/>
  <c r="D37" i="20" s="1"/>
  <c r="Z42" i="3"/>
  <c r="E44" i="20" s="1"/>
  <c r="X38" i="3"/>
  <c r="C40" i="20" s="1"/>
  <c r="Z13" i="3"/>
  <c r="E15" i="20" s="1"/>
  <c r="E16" i="1" s="1"/>
  <c r="AA22" i="3"/>
  <c r="F24" i="20" s="1"/>
  <c r="F25" i="1" s="1"/>
  <c r="Y19" i="3"/>
  <c r="D21" i="20" s="1"/>
  <c r="D22" i="1" s="1"/>
  <c r="Z19" i="3"/>
  <c r="E21" i="20" s="1"/>
  <c r="E22" i="1" s="1"/>
  <c r="AA19" i="3"/>
  <c r="F21" i="20" s="1"/>
  <c r="F22" i="1" s="1"/>
  <c r="Y18" i="3"/>
  <c r="D20" i="20" s="1"/>
  <c r="D21" i="1" s="1"/>
  <c r="Y17" i="3"/>
  <c r="D19" i="20" s="1"/>
  <c r="D20" i="1" s="1"/>
  <c r="Z29" i="3"/>
  <c r="E31" i="20" s="1"/>
  <c r="E32" i="1" s="1"/>
  <c r="Y28" i="3"/>
  <c r="D30" i="20" s="1"/>
  <c r="D31" i="1" s="1"/>
  <c r="Y29" i="3"/>
  <c r="D31" i="20" s="1"/>
  <c r="Z24" i="3"/>
  <c r="E26" i="20" s="1"/>
  <c r="E27" i="1" s="1"/>
  <c r="Z27" i="3"/>
  <c r="E29" i="20" s="1"/>
  <c r="E30" i="1" s="1"/>
  <c r="AA25" i="3"/>
  <c r="F27" i="20" s="1"/>
  <c r="F28" i="1" s="1"/>
  <c r="Y24" i="3"/>
  <c r="D26" i="20" s="1"/>
  <c r="D27" i="1" s="1"/>
  <c r="Z18" i="3"/>
  <c r="E20" i="20" s="1"/>
  <c r="E21" i="1" s="1"/>
  <c r="Z17" i="3"/>
  <c r="E19" i="20" s="1"/>
  <c r="E20" i="1" s="1"/>
  <c r="Z26" i="3"/>
  <c r="E28" i="20" s="1"/>
  <c r="E29" i="1" s="1"/>
  <c r="X24" i="3"/>
  <c r="C26" i="20" s="1"/>
  <c r="C27" i="1" s="1"/>
  <c r="Y25" i="3"/>
  <c r="D27" i="20" s="1"/>
  <c r="D28" i="1" s="1"/>
  <c r="H11" i="13"/>
  <c r="AA80" i="3"/>
  <c r="F82" i="20" s="1"/>
  <c r="Z78" i="3"/>
  <c r="E80" i="20" s="1"/>
  <c r="Y77" i="3"/>
  <c r="D79" i="20" s="1"/>
  <c r="Z76" i="3"/>
  <c r="E78" i="20" s="1"/>
  <c r="Y74" i="3"/>
  <c r="D76" i="20" s="1"/>
  <c r="Y73" i="3"/>
  <c r="D75" i="20" s="1"/>
  <c r="Y72" i="3"/>
  <c r="D74" i="20" s="1"/>
  <c r="Z70" i="3"/>
  <c r="E72" i="20" s="1"/>
  <c r="AA68" i="3"/>
  <c r="F70" i="20" s="1"/>
  <c r="X67" i="3"/>
  <c r="C69" i="20" s="1"/>
  <c r="Z66" i="3"/>
  <c r="AA65" i="3"/>
  <c r="AA64" i="3"/>
  <c r="F66" i="20" s="1"/>
  <c r="X62" i="3"/>
  <c r="C64" i="20" s="1"/>
  <c r="Z60" i="3"/>
  <c r="E62" i="20" s="1"/>
  <c r="X55" i="3"/>
  <c r="C57" i="20" s="1"/>
  <c r="AA53" i="3"/>
  <c r="F55" i="20" s="1"/>
  <c r="AA43" i="3"/>
  <c r="F45" i="20" s="1"/>
  <c r="AA42" i="3"/>
  <c r="F44" i="20" s="1"/>
  <c r="AA40" i="3"/>
  <c r="F42" i="20" s="1"/>
  <c r="Y39" i="3"/>
  <c r="D41" i="20" s="1"/>
  <c r="AA29" i="3"/>
  <c r="F31" i="20" s="1"/>
  <c r="F32" i="1" s="1"/>
  <c r="H9" i="13"/>
  <c r="X30" i="3"/>
  <c r="X11" i="3"/>
  <c r="C13" i="20" s="1"/>
  <c r="C14" i="1" s="1"/>
  <c r="E36" i="13"/>
  <c r="H36" i="13" s="1"/>
  <c r="E38" i="13"/>
  <c r="F38" i="13" s="1"/>
  <c r="H12" i="13"/>
  <c r="E35" i="13"/>
  <c r="D18" i="13"/>
  <c r="G34" i="12"/>
  <c r="I34" i="12" s="1"/>
  <c r="G48" i="12"/>
  <c r="I48" i="12" s="1"/>
  <c r="G31" i="12"/>
  <c r="I31" i="12" s="1"/>
  <c r="G33" i="12"/>
  <c r="I33" i="12" s="1"/>
  <c r="G38" i="12"/>
  <c r="I38" i="12" s="1"/>
  <c r="G41" i="12"/>
  <c r="I41" i="12" s="1"/>
  <c r="G32" i="12"/>
  <c r="I32" i="12" s="1"/>
  <c r="G47" i="12"/>
  <c r="I47" i="12" s="1"/>
  <c r="G36" i="12"/>
  <c r="I36" i="12" s="1"/>
  <c r="G52" i="12"/>
  <c r="I52" i="12" s="1"/>
  <c r="G22" i="12"/>
  <c r="I22" i="12" s="1"/>
  <c r="E37" i="13"/>
  <c r="AA21" i="3"/>
  <c r="F23" i="20" s="1"/>
  <c r="F24" i="1" s="1"/>
  <c r="Y21" i="3"/>
  <c r="D23" i="20" s="1"/>
  <c r="Z21" i="3"/>
  <c r="E23" i="20" s="1"/>
  <c r="E24" i="1" s="1"/>
  <c r="Y20" i="3"/>
  <c r="D22" i="20" s="1"/>
  <c r="D23" i="1" s="1"/>
  <c r="X20" i="3"/>
  <c r="AA20" i="3"/>
  <c r="F22" i="20" s="1"/>
  <c r="F23" i="1" s="1"/>
  <c r="Z20" i="3"/>
  <c r="E22" i="20" s="1"/>
  <c r="E23" i="1" s="1"/>
  <c r="X12" i="3"/>
  <c r="Y12" i="3"/>
  <c r="D14" i="20" s="1"/>
  <c r="D15" i="1" s="1"/>
  <c r="AA12" i="3"/>
  <c r="F14" i="20" s="1"/>
  <c r="F15" i="1" s="1"/>
  <c r="Z12" i="3"/>
  <c r="E14" i="20" s="1"/>
  <c r="E15" i="1" s="1"/>
  <c r="I55" i="12"/>
  <c r="X14" i="3"/>
  <c r="AA14" i="3"/>
  <c r="F16" i="20" s="1"/>
  <c r="F17" i="1" s="1"/>
  <c r="Y14" i="3"/>
  <c r="D16" i="20" s="1"/>
  <c r="D17" i="1" s="1"/>
  <c r="Z14" i="3"/>
  <c r="E16" i="20" s="1"/>
  <c r="E17" i="1" s="1"/>
  <c r="X9" i="3"/>
  <c r="Z9" i="3"/>
  <c r="E11" i="20" s="1"/>
  <c r="E12" i="1" s="1"/>
  <c r="AA9" i="3"/>
  <c r="F11" i="20" s="1"/>
  <c r="F12" i="1" s="1"/>
  <c r="G18" i="13"/>
  <c r="X78" i="3"/>
  <c r="Y70" i="3"/>
  <c r="D72" i="20" s="1"/>
  <c r="AA62" i="3"/>
  <c r="F64" i="20" s="1"/>
  <c r="H17" i="13"/>
  <c r="Y88" i="3"/>
  <c r="AA87" i="3"/>
  <c r="F89" i="20" s="1"/>
  <c r="X86" i="3"/>
  <c r="X83" i="3"/>
  <c r="AA83" i="3"/>
  <c r="F85" i="20" s="1"/>
  <c r="X50" i="3"/>
  <c r="Y50" i="3"/>
  <c r="D52" i="20" s="1"/>
  <c r="Z50" i="3"/>
  <c r="E52" i="20" s="1"/>
  <c r="AA50" i="3"/>
  <c r="F52" i="20" s="1"/>
  <c r="AA47" i="3"/>
  <c r="F49" i="20" s="1"/>
  <c r="Z22" i="3"/>
  <c r="E24" i="20" s="1"/>
  <c r="E25" i="1" s="1"/>
  <c r="X22" i="3"/>
  <c r="Y22" i="3"/>
  <c r="D24" i="20" s="1"/>
  <c r="D25" i="1" s="1"/>
  <c r="Z80" i="3"/>
  <c r="E82" i="20" s="1"/>
  <c r="AA79" i="3"/>
  <c r="F81" i="20" s="1"/>
  <c r="X77" i="3"/>
  <c r="X76" i="3"/>
  <c r="AA76" i="3"/>
  <c r="F78" i="20" s="1"/>
  <c r="Z75" i="3"/>
  <c r="AA73" i="3"/>
  <c r="F75" i="20" s="1"/>
  <c r="X73" i="3"/>
  <c r="X72" i="3"/>
  <c r="Y71" i="3"/>
  <c r="D73" i="20" s="1"/>
  <c r="Y69" i="3"/>
  <c r="D71" i="20" s="1"/>
  <c r="X68" i="3"/>
  <c r="Z68" i="3"/>
  <c r="E70" i="20" s="1"/>
  <c r="Y67" i="3"/>
  <c r="D69" i="20" s="1"/>
  <c r="Y64" i="3"/>
  <c r="D66" i="20" s="1"/>
  <c r="AA60" i="3"/>
  <c r="F62" i="20" s="1"/>
  <c r="X59" i="3"/>
  <c r="AA58" i="3"/>
  <c r="F60" i="20" s="1"/>
  <c r="Z57" i="3"/>
  <c r="E59" i="20" s="1"/>
  <c r="Y57" i="3"/>
  <c r="Y56" i="3"/>
  <c r="D58" i="20" s="1"/>
  <c r="Z55" i="3"/>
  <c r="E57" i="20" s="1"/>
  <c r="AA55" i="3"/>
  <c r="F57" i="20" s="1"/>
  <c r="X54" i="3"/>
  <c r="Z51" i="3"/>
  <c r="E53" i="20" s="1"/>
  <c r="Y48" i="3"/>
  <c r="D50" i="20" s="1"/>
  <c r="Z48" i="3"/>
  <c r="E50" i="20" s="1"/>
  <c r="X48" i="3"/>
  <c r="AA44" i="3"/>
  <c r="F46" i="20" s="1"/>
  <c r="Y44" i="3"/>
  <c r="Y10" i="3"/>
  <c r="D12" i="20" s="1"/>
  <c r="D13" i="1" s="1"/>
  <c r="AA10" i="3"/>
  <c r="F12" i="20" s="1"/>
  <c r="F13" i="1" s="1"/>
  <c r="X10" i="3"/>
  <c r="Z10" i="3"/>
  <c r="E12" i="20" s="1"/>
  <c r="E13" i="1" s="1"/>
  <c r="X80" i="3"/>
  <c r="Y51" i="3"/>
  <c r="D53" i="20" s="1"/>
  <c r="Z45" i="3"/>
  <c r="E47" i="20" s="1"/>
  <c r="Z23" i="3"/>
  <c r="E25" i="20" s="1"/>
  <c r="E26" i="1" s="1"/>
  <c r="AA23" i="3"/>
  <c r="F25" i="20" s="1"/>
  <c r="F26" i="1" s="1"/>
  <c r="Y23" i="3"/>
  <c r="D25" i="20" s="1"/>
  <c r="D26" i="1" s="1"/>
  <c r="X18" i="3"/>
  <c r="AA18" i="3"/>
  <c r="F20" i="20" s="1"/>
  <c r="F21" i="1" s="1"/>
  <c r="H7" i="13"/>
  <c r="X82" i="3"/>
  <c r="X49" i="3"/>
  <c r="Z46" i="3"/>
  <c r="E48" i="20" s="1"/>
  <c r="X27" i="3"/>
  <c r="Y27" i="3"/>
  <c r="D29" i="20" s="1"/>
  <c r="D30" i="1" s="1"/>
  <c r="X23" i="3"/>
  <c r="X19" i="3"/>
  <c r="X15" i="3"/>
  <c r="Z15" i="3"/>
  <c r="E17" i="20" s="1"/>
  <c r="E18" i="1" s="1"/>
  <c r="AA15" i="3"/>
  <c r="F17" i="20" s="1"/>
  <c r="F18" i="1" s="1"/>
  <c r="Y15" i="3"/>
  <c r="D17" i="20" s="1"/>
  <c r="D18" i="1" s="1"/>
  <c r="X69" i="3"/>
  <c r="Z28" i="3"/>
  <c r="E30" i="20" s="1"/>
  <c r="E31" i="1" s="1"/>
  <c r="AA24" i="3"/>
  <c r="Y16" i="3"/>
  <c r="AA35" i="3"/>
  <c r="F37" i="20" s="1"/>
  <c r="X28" i="3"/>
  <c r="X25" i="3"/>
  <c r="Z25" i="3"/>
  <c r="E27" i="20" s="1"/>
  <c r="E28" i="1" s="1"/>
  <c r="X17" i="3"/>
  <c r="AA17" i="3"/>
  <c r="F19" i="20" s="1"/>
  <c r="F20" i="1" s="1"/>
  <c r="X26" i="3"/>
  <c r="AA26" i="3"/>
  <c r="F28" i="20" s="1"/>
  <c r="F29" i="1" s="1"/>
  <c r="Y26" i="3"/>
  <c r="D28" i="20" s="1"/>
  <c r="D29" i="1" s="1"/>
  <c r="Y13" i="3"/>
  <c r="D15" i="20" s="1"/>
  <c r="D16" i="1" s="1"/>
  <c r="AA13" i="3"/>
  <c r="F15" i="20" s="1"/>
  <c r="F16" i="1" s="1"/>
  <c r="X13" i="3"/>
  <c r="Z11" i="3"/>
  <c r="G36" i="13" l="1"/>
  <c r="G55" i="20"/>
  <c r="H55" i="20" s="1"/>
  <c r="I55" i="20" s="1"/>
  <c r="B53" i="3" s="1"/>
  <c r="G58" i="20"/>
  <c r="H58" i="20" s="1"/>
  <c r="I58" i="20" s="1"/>
  <c r="B56" i="3" s="1"/>
  <c r="G89" i="20"/>
  <c r="H89" i="20" s="1"/>
  <c r="I89" i="20" s="1"/>
  <c r="AB81" i="3"/>
  <c r="AC81" i="3" s="1"/>
  <c r="J83" i="20" s="1"/>
  <c r="K83" i="20" s="1"/>
  <c r="G86" i="20"/>
  <c r="H86" i="20" s="1"/>
  <c r="I86" i="20" s="1"/>
  <c r="B84" i="3" s="1"/>
  <c r="AB84" i="3"/>
  <c r="AC84" i="3" s="1"/>
  <c r="J86" i="20" s="1"/>
  <c r="K86" i="20" s="1"/>
  <c r="G35" i="1"/>
  <c r="H35" i="1" s="1"/>
  <c r="I35" i="1" s="1"/>
  <c r="Q35" i="1" s="1"/>
  <c r="AB32" i="3"/>
  <c r="AC32" i="3" s="1"/>
  <c r="J34" i="20" s="1"/>
  <c r="K34" i="20" s="1"/>
  <c r="G34" i="20"/>
  <c r="H34" i="20" s="1"/>
  <c r="I34" i="20" s="1"/>
  <c r="B32" i="3" s="1"/>
  <c r="G48" i="20"/>
  <c r="H48" i="20" s="1"/>
  <c r="I48" i="20" s="1"/>
  <c r="B46" i="3" s="1"/>
  <c r="G43" i="20"/>
  <c r="H43" i="20" s="1"/>
  <c r="I43" i="20" s="1"/>
  <c r="B41" i="3" s="1"/>
  <c r="G36" i="20"/>
  <c r="H36" i="20" s="1"/>
  <c r="I36" i="20" s="1"/>
  <c r="B34" i="3" s="1"/>
  <c r="G81" i="20"/>
  <c r="H81" i="20" s="1"/>
  <c r="I81" i="20" s="1"/>
  <c r="AB33" i="3"/>
  <c r="AC33" i="3" s="1"/>
  <c r="J35" i="20" s="1"/>
  <c r="K35" i="20" s="1"/>
  <c r="C35" i="20"/>
  <c r="G35" i="20" s="1"/>
  <c r="H35" i="20" s="1"/>
  <c r="I35" i="20" s="1"/>
  <c r="B33" i="3" s="1"/>
  <c r="G76" i="20"/>
  <c r="H76" i="20" s="1"/>
  <c r="I76" i="20" s="1"/>
  <c r="B74" i="3" s="1"/>
  <c r="C33" i="13"/>
  <c r="E33" i="13" s="1"/>
  <c r="F33" i="13" s="1"/>
  <c r="G40" i="20"/>
  <c r="H40" i="20" s="1"/>
  <c r="I40" i="20" s="1"/>
  <c r="B38" i="3" s="1"/>
  <c r="AB74" i="3"/>
  <c r="AC74" i="3" s="1"/>
  <c r="J76" i="20" s="1"/>
  <c r="K76" i="20" s="1"/>
  <c r="G72" i="20"/>
  <c r="H72" i="20" s="1"/>
  <c r="I72" i="20" s="1"/>
  <c r="B70" i="3" s="1"/>
  <c r="AB31" i="3"/>
  <c r="AC31" i="3" s="1"/>
  <c r="J33" i="20" s="1"/>
  <c r="K33" i="20" s="1"/>
  <c r="G65" i="20"/>
  <c r="H65" i="20" s="1"/>
  <c r="I65" i="20" s="1"/>
  <c r="B63" i="3" s="1"/>
  <c r="G87" i="20"/>
  <c r="H87" i="20" s="1"/>
  <c r="I87" i="20" s="1"/>
  <c r="B85" i="3" s="1"/>
  <c r="G54" i="20"/>
  <c r="H54" i="20" s="1"/>
  <c r="I54" i="20" s="1"/>
  <c r="AB63" i="3"/>
  <c r="AC63" i="3" s="1"/>
  <c r="J65" i="20" s="1"/>
  <c r="K65" i="20" s="1"/>
  <c r="G41" i="20"/>
  <c r="H41" i="20" s="1"/>
  <c r="I41" i="20" s="1"/>
  <c r="B39" i="3" s="1"/>
  <c r="G39" i="20"/>
  <c r="H39" i="20" s="1"/>
  <c r="I39" i="20" s="1"/>
  <c r="B37" i="3" s="1"/>
  <c r="AB39" i="3"/>
  <c r="AC39" i="3" s="1"/>
  <c r="J41" i="20" s="1"/>
  <c r="K41" i="20" s="1"/>
  <c r="C34" i="13"/>
  <c r="E34" i="13" s="1"/>
  <c r="G34" i="13" s="1"/>
  <c r="AB37" i="3"/>
  <c r="AC37" i="3" s="1"/>
  <c r="J39" i="20" s="1"/>
  <c r="K39" i="20" s="1"/>
  <c r="AB52" i="3"/>
  <c r="AC52" i="3" s="1"/>
  <c r="J54" i="20" s="1"/>
  <c r="K54" i="20" s="1"/>
  <c r="G63" i="20"/>
  <c r="H63" i="20" s="1"/>
  <c r="I63" i="20" s="1"/>
  <c r="B61" i="3" s="1"/>
  <c r="AB38" i="3"/>
  <c r="AC38" i="3" s="1"/>
  <c r="J40" i="20" s="1"/>
  <c r="K40" i="20" s="1"/>
  <c r="AB61" i="3"/>
  <c r="AC61" i="3" s="1"/>
  <c r="J63" i="20" s="1"/>
  <c r="K63" i="20" s="1"/>
  <c r="G38" i="20"/>
  <c r="H38" i="20" s="1"/>
  <c r="I38" i="20" s="1"/>
  <c r="B36" i="3" s="1"/>
  <c r="G69" i="20"/>
  <c r="H69" i="20" s="1"/>
  <c r="I69" i="20" s="1"/>
  <c r="B67" i="3" s="1"/>
  <c r="AB41" i="3"/>
  <c r="AC41" i="3" s="1"/>
  <c r="J43" i="20" s="1"/>
  <c r="K43" i="20" s="1"/>
  <c r="G33" i="20"/>
  <c r="H33" i="20" s="1"/>
  <c r="I33" i="20" s="1"/>
  <c r="B31" i="3" s="1"/>
  <c r="G83" i="20"/>
  <c r="H83" i="20" s="1"/>
  <c r="I83" i="20" s="1"/>
  <c r="G42" i="20"/>
  <c r="H42" i="20" s="1"/>
  <c r="I42" i="20" s="1"/>
  <c r="G57" i="20"/>
  <c r="H57" i="20" s="1"/>
  <c r="I57" i="20" s="1"/>
  <c r="AB85" i="3"/>
  <c r="AC85" i="3" s="1"/>
  <c r="J87" i="20" s="1"/>
  <c r="K87" i="20" s="1"/>
  <c r="AB51" i="3"/>
  <c r="AC51" i="3" s="1"/>
  <c r="J53" i="20" s="1"/>
  <c r="K53" i="20" s="1"/>
  <c r="AB87" i="3"/>
  <c r="AC87" i="3" s="1"/>
  <c r="J89" i="20" s="1"/>
  <c r="K89" i="20" s="1"/>
  <c r="G49" i="20"/>
  <c r="H49" i="20" s="1"/>
  <c r="I49" i="20" s="1"/>
  <c r="B47" i="3" s="1"/>
  <c r="L86" i="20"/>
  <c r="T86" i="20" s="1"/>
  <c r="U86" i="20" s="1"/>
  <c r="AB56" i="3"/>
  <c r="AC56" i="3" s="1"/>
  <c r="J58" i="20" s="1"/>
  <c r="K58" i="20" s="1"/>
  <c r="AB34" i="3"/>
  <c r="AC34" i="3" s="1"/>
  <c r="J36" i="20" s="1"/>
  <c r="K36" i="20" s="1"/>
  <c r="AB36" i="3"/>
  <c r="AC36" i="3" s="1"/>
  <c r="J38" i="20" s="1"/>
  <c r="K38" i="20" s="1"/>
  <c r="H18" i="13"/>
  <c r="AB64" i="3"/>
  <c r="AC64" i="3" s="1"/>
  <c r="J66" i="20" s="1"/>
  <c r="K66" i="20" s="1"/>
  <c r="AB42" i="3"/>
  <c r="AC42" i="3" s="1"/>
  <c r="J44" i="20" s="1"/>
  <c r="K44" i="20" s="1"/>
  <c r="B22" i="13"/>
  <c r="C32" i="20"/>
  <c r="AB30" i="3"/>
  <c r="AC30" i="3" s="1"/>
  <c r="J32" i="20" s="1"/>
  <c r="K32" i="20" s="1"/>
  <c r="AB40" i="3"/>
  <c r="AC40" i="3" s="1"/>
  <c r="J42" i="20" s="1"/>
  <c r="K42" i="20" s="1"/>
  <c r="AB43" i="3"/>
  <c r="AC43" i="3" s="1"/>
  <c r="J45" i="20" s="1"/>
  <c r="K45" i="20" s="1"/>
  <c r="E68" i="20"/>
  <c r="G68" i="20" s="1"/>
  <c r="H68" i="20" s="1"/>
  <c r="I68" i="20" s="1"/>
  <c r="B66" i="3" s="1"/>
  <c r="AB66" i="3"/>
  <c r="AC66" i="3" s="1"/>
  <c r="J68" i="20" s="1"/>
  <c r="K68" i="20" s="1"/>
  <c r="AB35" i="3"/>
  <c r="AC35" i="3" s="1"/>
  <c r="J37" i="20" s="1"/>
  <c r="K37" i="20" s="1"/>
  <c r="AB21" i="3"/>
  <c r="AC21" i="3" s="1"/>
  <c r="J23" i="20" s="1"/>
  <c r="K23" i="20" s="1"/>
  <c r="G44" i="20"/>
  <c r="H44" i="20" s="1"/>
  <c r="I44" i="20" s="1"/>
  <c r="B42" i="3" s="1"/>
  <c r="AB29" i="3"/>
  <c r="AC29" i="3" s="1"/>
  <c r="J31" i="20" s="1"/>
  <c r="K31" i="20" s="1"/>
  <c r="F67" i="20"/>
  <c r="G67" i="20" s="1"/>
  <c r="H67" i="20" s="1"/>
  <c r="I67" i="20" s="1"/>
  <c r="AB65" i="3"/>
  <c r="AC65" i="3" s="1"/>
  <c r="J67" i="20" s="1"/>
  <c r="K67" i="20" s="1"/>
  <c r="AB53" i="3"/>
  <c r="AC53" i="3" s="1"/>
  <c r="J55" i="20" s="1"/>
  <c r="K55" i="20" s="1"/>
  <c r="L55" i="20" s="1"/>
  <c r="T55" i="20" s="1"/>
  <c r="U55" i="20" s="1"/>
  <c r="G45" i="20"/>
  <c r="H45" i="20" s="1"/>
  <c r="I45" i="20" s="1"/>
  <c r="F36" i="13"/>
  <c r="G38" i="13"/>
  <c r="H38" i="13"/>
  <c r="H35" i="13"/>
  <c r="G35" i="13"/>
  <c r="F35" i="13"/>
  <c r="I95" i="12"/>
  <c r="B87" i="3"/>
  <c r="B79" i="3"/>
  <c r="C15" i="20"/>
  <c r="AB13" i="3"/>
  <c r="AC13" i="3" s="1"/>
  <c r="J15" i="20" s="1"/>
  <c r="K15" i="20" s="1"/>
  <c r="D18" i="20"/>
  <c r="AB16" i="3"/>
  <c r="AC16" i="3" s="1"/>
  <c r="J18" i="20" s="1"/>
  <c r="K18" i="20" s="1"/>
  <c r="C21" i="20"/>
  <c r="AB19" i="3"/>
  <c r="AC19" i="3" s="1"/>
  <c r="J21" i="20" s="1"/>
  <c r="K21" i="20" s="1"/>
  <c r="C50" i="20"/>
  <c r="G50" i="20" s="1"/>
  <c r="H50" i="20" s="1"/>
  <c r="I50" i="20" s="1"/>
  <c r="AB48" i="3"/>
  <c r="AC48" i="3" s="1"/>
  <c r="J50" i="20" s="1"/>
  <c r="K50" i="20" s="1"/>
  <c r="D59" i="20"/>
  <c r="G59" i="20" s="1"/>
  <c r="H59" i="20" s="1"/>
  <c r="I59" i="20" s="1"/>
  <c r="AB57" i="3"/>
  <c r="AC57" i="3" s="1"/>
  <c r="J59" i="20" s="1"/>
  <c r="K59" i="20" s="1"/>
  <c r="F32" i="13"/>
  <c r="H32" i="13"/>
  <c r="I31" i="13"/>
  <c r="J31" i="13" s="1"/>
  <c r="G32" i="13"/>
  <c r="C28" i="20"/>
  <c r="AB26" i="3"/>
  <c r="AC26" i="3" s="1"/>
  <c r="J28" i="20" s="1"/>
  <c r="K28" i="20" s="1"/>
  <c r="C27" i="20"/>
  <c r="AB25" i="3"/>
  <c r="AC25" i="3" s="1"/>
  <c r="J27" i="20" s="1"/>
  <c r="K27" i="20" s="1"/>
  <c r="F26" i="20"/>
  <c r="AB24" i="3"/>
  <c r="AC24" i="3" s="1"/>
  <c r="J26" i="20" s="1"/>
  <c r="K26" i="20" s="1"/>
  <c r="C25" i="20"/>
  <c r="AB23" i="3"/>
  <c r="AC23" i="3" s="1"/>
  <c r="J25" i="20" s="1"/>
  <c r="K25" i="20" s="1"/>
  <c r="C51" i="20"/>
  <c r="G51" i="20" s="1"/>
  <c r="H51" i="20" s="1"/>
  <c r="I51" i="20" s="1"/>
  <c r="AB49" i="3"/>
  <c r="AC49" i="3" s="1"/>
  <c r="J51" i="20" s="1"/>
  <c r="K51" i="20" s="1"/>
  <c r="C12" i="20"/>
  <c r="AB10" i="3"/>
  <c r="AC10" i="3" s="1"/>
  <c r="J12" i="20" s="1"/>
  <c r="K12" i="20" s="1"/>
  <c r="C74" i="20"/>
  <c r="G74" i="20" s="1"/>
  <c r="H74" i="20" s="1"/>
  <c r="I74" i="20" s="1"/>
  <c r="AB72" i="3"/>
  <c r="AC72" i="3" s="1"/>
  <c r="J74" i="20" s="1"/>
  <c r="K74" i="20" s="1"/>
  <c r="C52" i="20"/>
  <c r="G52" i="20" s="1"/>
  <c r="H52" i="20" s="1"/>
  <c r="I52" i="20" s="1"/>
  <c r="AB50" i="3"/>
  <c r="AC50" i="3" s="1"/>
  <c r="J52" i="20" s="1"/>
  <c r="K52" i="20" s="1"/>
  <c r="G37" i="20"/>
  <c r="H37" i="20" s="1"/>
  <c r="I37" i="20" s="1"/>
  <c r="G95" i="12"/>
  <c r="C14" i="20"/>
  <c r="AB12" i="3"/>
  <c r="AC12" i="3" s="1"/>
  <c r="J14" i="20" s="1"/>
  <c r="K14" i="20" s="1"/>
  <c r="AB45" i="3"/>
  <c r="AC45" i="3" s="1"/>
  <c r="J47" i="20" s="1"/>
  <c r="K47" i="20" s="1"/>
  <c r="G66" i="20"/>
  <c r="H66" i="20" s="1"/>
  <c r="I66" i="20" s="1"/>
  <c r="G53" i="20"/>
  <c r="H53" i="20" s="1"/>
  <c r="I53" i="20" s="1"/>
  <c r="H37" i="13"/>
  <c r="G37" i="13"/>
  <c r="F37" i="13"/>
  <c r="AB58" i="3"/>
  <c r="AC58" i="3" s="1"/>
  <c r="J60" i="20" s="1"/>
  <c r="K60" i="20" s="1"/>
  <c r="AB47" i="3"/>
  <c r="AC47" i="3" s="1"/>
  <c r="J49" i="20" s="1"/>
  <c r="K49" i="20" s="1"/>
  <c r="L49" i="20" s="1"/>
  <c r="T49" i="20" s="1"/>
  <c r="U49" i="20" s="1"/>
  <c r="C56" i="20"/>
  <c r="G56" i="20" s="1"/>
  <c r="H56" i="20" s="1"/>
  <c r="I56" i="20" s="1"/>
  <c r="AB54" i="3"/>
  <c r="AC54" i="3" s="1"/>
  <c r="J56" i="20" s="1"/>
  <c r="K56" i="20" s="1"/>
  <c r="AB46" i="3"/>
  <c r="AC46" i="3" s="1"/>
  <c r="J48" i="20" s="1"/>
  <c r="K48" i="20" s="1"/>
  <c r="G73" i="20"/>
  <c r="H73" i="20" s="1"/>
  <c r="I73" i="20" s="1"/>
  <c r="C30" i="20"/>
  <c r="AB28" i="3"/>
  <c r="AC28" i="3" s="1"/>
  <c r="J30" i="20" s="1"/>
  <c r="K30" i="20" s="1"/>
  <c r="C84" i="20"/>
  <c r="G84" i="20" s="1"/>
  <c r="H84" i="20" s="1"/>
  <c r="I84" i="20" s="1"/>
  <c r="AB82" i="3"/>
  <c r="AC82" i="3" s="1"/>
  <c r="J84" i="20" s="1"/>
  <c r="K84" i="20" s="1"/>
  <c r="C82" i="20"/>
  <c r="G82" i="20" s="1"/>
  <c r="H82" i="20" s="1"/>
  <c r="I82" i="20" s="1"/>
  <c r="AB80" i="3"/>
  <c r="AC80" i="3" s="1"/>
  <c r="J82" i="20" s="1"/>
  <c r="K82" i="20" s="1"/>
  <c r="D46" i="20"/>
  <c r="G46" i="20" s="1"/>
  <c r="H46" i="20" s="1"/>
  <c r="I46" i="20" s="1"/>
  <c r="AB44" i="3"/>
  <c r="AC44" i="3" s="1"/>
  <c r="J46" i="20" s="1"/>
  <c r="K46" i="20" s="1"/>
  <c r="B55" i="3"/>
  <c r="G64" i="20"/>
  <c r="H64" i="20" s="1"/>
  <c r="I64" i="20" s="1"/>
  <c r="C70" i="20"/>
  <c r="G70" i="20" s="1"/>
  <c r="H70" i="20" s="1"/>
  <c r="I70" i="20" s="1"/>
  <c r="AB68" i="3"/>
  <c r="AC68" i="3" s="1"/>
  <c r="J70" i="20" s="1"/>
  <c r="K70" i="20" s="1"/>
  <c r="C75" i="20"/>
  <c r="G75" i="20" s="1"/>
  <c r="H75" i="20" s="1"/>
  <c r="I75" i="20" s="1"/>
  <c r="AB73" i="3"/>
  <c r="AC73" i="3" s="1"/>
  <c r="J75" i="20" s="1"/>
  <c r="K75" i="20" s="1"/>
  <c r="C78" i="20"/>
  <c r="G78" i="20" s="1"/>
  <c r="H78" i="20" s="1"/>
  <c r="I78" i="20" s="1"/>
  <c r="AB76" i="3"/>
  <c r="AC76" i="3" s="1"/>
  <c r="J78" i="20" s="1"/>
  <c r="K78" i="20" s="1"/>
  <c r="D90" i="20"/>
  <c r="G90" i="20" s="1"/>
  <c r="H90" i="20" s="1"/>
  <c r="I90" i="20" s="1"/>
  <c r="AB88" i="3"/>
  <c r="AC88" i="3" s="1"/>
  <c r="J90" i="20" s="1"/>
  <c r="K90" i="20" s="1"/>
  <c r="C80" i="20"/>
  <c r="G80" i="20" s="1"/>
  <c r="H80" i="20" s="1"/>
  <c r="I80" i="20" s="1"/>
  <c r="AB78" i="3"/>
  <c r="AC78" i="3" s="1"/>
  <c r="J80" i="20" s="1"/>
  <c r="K80" i="20" s="1"/>
  <c r="AB55" i="3"/>
  <c r="AC55" i="3" s="1"/>
  <c r="J57" i="20" s="1"/>
  <c r="K57" i="20" s="1"/>
  <c r="L57" i="20" s="1"/>
  <c r="T57" i="20" s="1"/>
  <c r="U57" i="20" s="1"/>
  <c r="C11" i="20"/>
  <c r="AB9" i="3"/>
  <c r="AC9" i="3" s="1"/>
  <c r="J11" i="20" s="1"/>
  <c r="K11" i="20" s="1"/>
  <c r="G62" i="20"/>
  <c r="H62" i="20" s="1"/>
  <c r="I62" i="20" s="1"/>
  <c r="G47" i="20"/>
  <c r="H47" i="20" s="1"/>
  <c r="I47" i="20" s="1"/>
  <c r="AB62" i="3"/>
  <c r="AC62" i="3" s="1"/>
  <c r="J64" i="20" s="1"/>
  <c r="K64" i="20" s="1"/>
  <c r="F34" i="13"/>
  <c r="H34" i="13"/>
  <c r="AB79" i="3"/>
  <c r="AC79" i="3" s="1"/>
  <c r="J81" i="20" s="1"/>
  <c r="K81" i="20" s="1"/>
  <c r="L81" i="20" s="1"/>
  <c r="T81" i="20" s="1"/>
  <c r="U81" i="20" s="1"/>
  <c r="D32" i="1"/>
  <c r="G32" i="1" s="1"/>
  <c r="H32" i="1" s="1"/>
  <c r="I32" i="1" s="1"/>
  <c r="Q32" i="1" s="1"/>
  <c r="G31" i="20"/>
  <c r="H31" i="20" s="1"/>
  <c r="I31" i="20" s="1"/>
  <c r="G60" i="20"/>
  <c r="H60" i="20" s="1"/>
  <c r="I60" i="20" s="1"/>
  <c r="E77" i="20"/>
  <c r="G77" i="20" s="1"/>
  <c r="H77" i="20" s="1"/>
  <c r="I77" i="20" s="1"/>
  <c r="AB75" i="3"/>
  <c r="AC75" i="3" s="1"/>
  <c r="J77" i="20" s="1"/>
  <c r="K77" i="20" s="1"/>
  <c r="C88" i="20"/>
  <c r="G88" i="20" s="1"/>
  <c r="H88" i="20" s="1"/>
  <c r="I88" i="20" s="1"/>
  <c r="AB86" i="3"/>
  <c r="AC86" i="3" s="1"/>
  <c r="J88" i="20" s="1"/>
  <c r="K88" i="20" s="1"/>
  <c r="B52" i="3"/>
  <c r="C22" i="20"/>
  <c r="AB20" i="3"/>
  <c r="AC20" i="3" s="1"/>
  <c r="J22" i="20" s="1"/>
  <c r="K22" i="20" s="1"/>
  <c r="E13" i="20"/>
  <c r="AB11" i="3"/>
  <c r="AC11" i="3" s="1"/>
  <c r="J13" i="20" s="1"/>
  <c r="K13" i="20" s="1"/>
  <c r="C19" i="20"/>
  <c r="AB17" i="3"/>
  <c r="AC17" i="3" s="1"/>
  <c r="J19" i="20" s="1"/>
  <c r="K19" i="20" s="1"/>
  <c r="C71" i="20"/>
  <c r="G71" i="20" s="1"/>
  <c r="H71" i="20" s="1"/>
  <c r="I71" i="20" s="1"/>
  <c r="AB69" i="3"/>
  <c r="AC69" i="3" s="1"/>
  <c r="J71" i="20" s="1"/>
  <c r="K71" i="20" s="1"/>
  <c r="C17" i="20"/>
  <c r="AB15" i="3"/>
  <c r="AC15" i="3" s="1"/>
  <c r="J17" i="20" s="1"/>
  <c r="K17" i="20" s="1"/>
  <c r="C29" i="20"/>
  <c r="AB27" i="3"/>
  <c r="AC27" i="3" s="1"/>
  <c r="J29" i="20" s="1"/>
  <c r="K29" i="20" s="1"/>
  <c r="C20" i="20"/>
  <c r="AB18" i="3"/>
  <c r="AC18" i="3" s="1"/>
  <c r="J20" i="20" s="1"/>
  <c r="K20" i="20" s="1"/>
  <c r="C61" i="20"/>
  <c r="G61" i="20" s="1"/>
  <c r="H61" i="20" s="1"/>
  <c r="I61" i="20" s="1"/>
  <c r="AB59" i="3"/>
  <c r="AC59" i="3" s="1"/>
  <c r="J61" i="20" s="1"/>
  <c r="K61" i="20" s="1"/>
  <c r="C79" i="20"/>
  <c r="G79" i="20" s="1"/>
  <c r="H79" i="20" s="1"/>
  <c r="I79" i="20" s="1"/>
  <c r="AB77" i="3"/>
  <c r="AC77" i="3" s="1"/>
  <c r="J79" i="20" s="1"/>
  <c r="K79" i="20" s="1"/>
  <c r="C24" i="20"/>
  <c r="AB22" i="3"/>
  <c r="AC22" i="3" s="1"/>
  <c r="J24" i="20" s="1"/>
  <c r="K24" i="20" s="1"/>
  <c r="C85" i="20"/>
  <c r="G85" i="20" s="1"/>
  <c r="H85" i="20" s="1"/>
  <c r="I85" i="20" s="1"/>
  <c r="AB83" i="3"/>
  <c r="AC83" i="3" s="1"/>
  <c r="J85" i="20" s="1"/>
  <c r="K85" i="20" s="1"/>
  <c r="AB67" i="3"/>
  <c r="AC67" i="3" s="1"/>
  <c r="J69" i="20" s="1"/>
  <c r="K69" i="20" s="1"/>
  <c r="B40" i="3"/>
  <c r="C16" i="20"/>
  <c r="AB14" i="3"/>
  <c r="AC14" i="3" s="1"/>
  <c r="J16" i="20" s="1"/>
  <c r="K16" i="20" s="1"/>
  <c r="D24" i="1"/>
  <c r="G24" i="1" s="1"/>
  <c r="H24" i="1" s="1"/>
  <c r="I24" i="1" s="1"/>
  <c r="Q24" i="1" s="1"/>
  <c r="G23" i="20"/>
  <c r="H23" i="20" s="1"/>
  <c r="I23" i="20" s="1"/>
  <c r="AB70" i="3"/>
  <c r="AC70" i="3" s="1"/>
  <c r="J72" i="20" s="1"/>
  <c r="K72" i="20" s="1"/>
  <c r="G34" i="1"/>
  <c r="H34" i="1" s="1"/>
  <c r="I34" i="1" s="1"/>
  <c r="Q34" i="1" s="1"/>
  <c r="AB71" i="3"/>
  <c r="AC71" i="3" s="1"/>
  <c r="J73" i="20" s="1"/>
  <c r="K73" i="20" s="1"/>
  <c r="AB60" i="3"/>
  <c r="AC60" i="3" s="1"/>
  <c r="J62" i="20" s="1"/>
  <c r="K62" i="20" s="1"/>
  <c r="L48" i="20" l="1"/>
  <c r="T48" i="20" s="1"/>
  <c r="U48" i="20" s="1"/>
  <c r="L65" i="20"/>
  <c r="T65" i="20" s="1"/>
  <c r="U65" i="20" s="1"/>
  <c r="J36" i="13"/>
  <c r="K36" i="13" s="1"/>
  <c r="M36" i="13" s="1"/>
  <c r="N36" i="13" s="1"/>
  <c r="L58" i="20"/>
  <c r="T58" i="20" s="1"/>
  <c r="U58" i="20" s="1"/>
  <c r="L63" i="20"/>
  <c r="T63" i="20" s="1"/>
  <c r="U63" i="20" s="1"/>
  <c r="L89" i="20"/>
  <c r="T89" i="20" s="1"/>
  <c r="U89" i="20" s="1"/>
  <c r="L33" i="20"/>
  <c r="T33" i="20" s="1"/>
  <c r="U33" i="20" s="1"/>
  <c r="L42" i="20"/>
  <c r="T42" i="20" s="1"/>
  <c r="U42" i="20" s="1"/>
  <c r="L36" i="20"/>
  <c r="T36" i="20" s="1"/>
  <c r="U36" i="20" s="1"/>
  <c r="L34" i="20"/>
  <c r="T34" i="20" s="1"/>
  <c r="U34" i="20" s="1"/>
  <c r="L40" i="20"/>
  <c r="T40" i="20" s="1"/>
  <c r="U40" i="20" s="1"/>
  <c r="L76" i="20"/>
  <c r="T76" i="20" s="1"/>
  <c r="U76" i="20" s="1"/>
  <c r="L35" i="20"/>
  <c r="T35" i="20" s="1"/>
  <c r="U35" i="20" s="1"/>
  <c r="G33" i="13"/>
  <c r="L44" i="20"/>
  <c r="T44" i="20" s="1"/>
  <c r="U44" i="20" s="1"/>
  <c r="L43" i="20"/>
  <c r="T43" i="20" s="1"/>
  <c r="U43" i="20" s="1"/>
  <c r="L41" i="20"/>
  <c r="T41" i="20" s="1"/>
  <c r="U41" i="20" s="1"/>
  <c r="L72" i="20"/>
  <c r="T72" i="20" s="1"/>
  <c r="U72" i="20" s="1"/>
  <c r="H33" i="13"/>
  <c r="L68" i="20"/>
  <c r="T68" i="20" s="1"/>
  <c r="U68" i="20" s="1"/>
  <c r="L69" i="20"/>
  <c r="T69" i="20" s="1"/>
  <c r="U69" i="20" s="1"/>
  <c r="L54" i="20"/>
  <c r="T54" i="20" s="1"/>
  <c r="U54" i="20" s="1"/>
  <c r="L87" i="20"/>
  <c r="T87" i="20" s="1"/>
  <c r="U87" i="20" s="1"/>
  <c r="L39" i="20"/>
  <c r="T39" i="20" s="1"/>
  <c r="U39" i="20" s="1"/>
  <c r="L38" i="20"/>
  <c r="T38" i="20" s="1"/>
  <c r="U38" i="20" s="1"/>
  <c r="B81" i="3"/>
  <c r="L83" i="20"/>
  <c r="T83" i="20" s="1"/>
  <c r="U83" i="20" s="1"/>
  <c r="J38" i="13"/>
  <c r="K38" i="13" s="1"/>
  <c r="M38" i="13" s="1"/>
  <c r="N38" i="13" s="1"/>
  <c r="L67" i="20"/>
  <c r="T67" i="20" s="1"/>
  <c r="U67" i="20" s="1"/>
  <c r="B65" i="3"/>
  <c r="B43" i="3"/>
  <c r="L45" i="20"/>
  <c r="T45" i="20" s="1"/>
  <c r="U45" i="20" s="1"/>
  <c r="C33" i="1"/>
  <c r="G33" i="1" s="1"/>
  <c r="H33" i="1" s="1"/>
  <c r="I33" i="1" s="1"/>
  <c r="Q33" i="1" s="1"/>
  <c r="G32" i="20"/>
  <c r="H32" i="20" s="1"/>
  <c r="I32" i="20" s="1"/>
  <c r="B30" i="3" s="1"/>
  <c r="J35" i="13"/>
  <c r="K35" i="13" s="1"/>
  <c r="M35" i="13" s="1"/>
  <c r="N35" i="13" s="1"/>
  <c r="B57" i="13"/>
  <c r="L59" i="20"/>
  <c r="T59" i="20" s="1"/>
  <c r="U59" i="20" s="1"/>
  <c r="B57" i="3"/>
  <c r="B83" i="3"/>
  <c r="L85" i="20"/>
  <c r="T85" i="20" s="1"/>
  <c r="U85" i="20" s="1"/>
  <c r="B75" i="3"/>
  <c r="L77" i="20"/>
  <c r="T77" i="20" s="1"/>
  <c r="U77" i="20" s="1"/>
  <c r="B88" i="3"/>
  <c r="L90" i="20"/>
  <c r="T90" i="20" s="1"/>
  <c r="U90" i="20" s="1"/>
  <c r="B82" i="3"/>
  <c r="L84" i="20"/>
  <c r="T84" i="20" s="1"/>
  <c r="U84" i="20" s="1"/>
  <c r="L56" i="20"/>
  <c r="T56" i="20" s="1"/>
  <c r="U56" i="20" s="1"/>
  <c r="B54" i="3"/>
  <c r="C15" i="1"/>
  <c r="G14" i="20"/>
  <c r="H14" i="20" s="1"/>
  <c r="I14" i="20" s="1"/>
  <c r="B50" i="3"/>
  <c r="L52" i="20"/>
  <c r="T52" i="20" s="1"/>
  <c r="U52" i="20" s="1"/>
  <c r="D19" i="1"/>
  <c r="G19" i="1" s="1"/>
  <c r="H19" i="1" s="1"/>
  <c r="I19" i="1" s="1"/>
  <c r="G18" i="20"/>
  <c r="H18" i="20" s="1"/>
  <c r="I18" i="20" s="1"/>
  <c r="B59" i="3"/>
  <c r="L61" i="20"/>
  <c r="T61" i="20" s="1"/>
  <c r="U61" i="20" s="1"/>
  <c r="C30" i="1"/>
  <c r="G29" i="20"/>
  <c r="H29" i="20" s="1"/>
  <c r="I29" i="20" s="1"/>
  <c r="B58" i="3"/>
  <c r="L60" i="20"/>
  <c r="T60" i="20" s="1"/>
  <c r="U60" i="20" s="1"/>
  <c r="B60" i="3"/>
  <c r="L62" i="20"/>
  <c r="T62" i="20" s="1"/>
  <c r="U62" i="20" s="1"/>
  <c r="L70" i="20"/>
  <c r="T70" i="20" s="1"/>
  <c r="U70" i="20" s="1"/>
  <c r="B68" i="3"/>
  <c r="B80" i="3"/>
  <c r="L82" i="20"/>
  <c r="T82" i="20" s="1"/>
  <c r="U82" i="20" s="1"/>
  <c r="J37" i="13"/>
  <c r="K37" i="13" s="1"/>
  <c r="M37" i="13" s="1"/>
  <c r="N37" i="13" s="1"/>
  <c r="B51" i="3"/>
  <c r="L53" i="20"/>
  <c r="T53" i="20" s="1"/>
  <c r="U53" i="20" s="1"/>
  <c r="C26" i="1"/>
  <c r="G25" i="20"/>
  <c r="H25" i="20" s="1"/>
  <c r="I25" i="20" s="1"/>
  <c r="C29" i="1"/>
  <c r="G28" i="20"/>
  <c r="H28" i="20" s="1"/>
  <c r="I28" i="20" s="1"/>
  <c r="L23" i="20"/>
  <c r="T23" i="20" s="1"/>
  <c r="U23" i="20" s="1"/>
  <c r="B21" i="3"/>
  <c r="C17" i="1"/>
  <c r="G16" i="20"/>
  <c r="H16" i="20" s="1"/>
  <c r="I16" i="20" s="1"/>
  <c r="C18" i="1"/>
  <c r="G17" i="20"/>
  <c r="H17" i="20" s="1"/>
  <c r="I17" i="20" s="1"/>
  <c r="E14" i="1"/>
  <c r="G14" i="1" s="1"/>
  <c r="H14" i="1" s="1"/>
  <c r="I14" i="1" s="1"/>
  <c r="G13" i="20"/>
  <c r="H13" i="20" s="1"/>
  <c r="I13" i="20" s="1"/>
  <c r="B45" i="3"/>
  <c r="L47" i="20"/>
  <c r="T47" i="20" s="1"/>
  <c r="U47" i="20" s="1"/>
  <c r="B71" i="3"/>
  <c r="L73" i="20"/>
  <c r="T73" i="20" s="1"/>
  <c r="U73" i="20" s="1"/>
  <c r="L79" i="20"/>
  <c r="T79" i="20" s="1"/>
  <c r="U79" i="20" s="1"/>
  <c r="B77" i="3"/>
  <c r="C21" i="1"/>
  <c r="G20" i="20"/>
  <c r="H20" i="20" s="1"/>
  <c r="I20" i="20" s="1"/>
  <c r="C20" i="1"/>
  <c r="G19" i="20"/>
  <c r="H19" i="20" s="1"/>
  <c r="I19" i="20" s="1"/>
  <c r="L88" i="20"/>
  <c r="T88" i="20" s="1"/>
  <c r="U88" i="20" s="1"/>
  <c r="B86" i="3"/>
  <c r="B29" i="3"/>
  <c r="L31" i="20"/>
  <c r="T31" i="20" s="1"/>
  <c r="U31" i="20" s="1"/>
  <c r="J34" i="13"/>
  <c r="K34" i="13" s="1"/>
  <c r="M34" i="13" s="1"/>
  <c r="N34" i="13" s="1"/>
  <c r="B78" i="3"/>
  <c r="L80" i="20"/>
  <c r="T80" i="20" s="1"/>
  <c r="U80" i="20" s="1"/>
  <c r="B73" i="3"/>
  <c r="L75" i="20"/>
  <c r="T75" i="20" s="1"/>
  <c r="U75" i="20" s="1"/>
  <c r="B62" i="3"/>
  <c r="L64" i="20"/>
  <c r="T64" i="20" s="1"/>
  <c r="U64" i="20" s="1"/>
  <c r="L46" i="20"/>
  <c r="T46" i="20" s="1"/>
  <c r="U46" i="20" s="1"/>
  <c r="B44" i="3"/>
  <c r="B64" i="3"/>
  <c r="L66" i="20"/>
  <c r="T66" i="20" s="1"/>
  <c r="U66" i="20" s="1"/>
  <c r="L37" i="20"/>
  <c r="T37" i="20" s="1"/>
  <c r="U37" i="20" s="1"/>
  <c r="B35" i="3"/>
  <c r="L74" i="20"/>
  <c r="T74" i="20" s="1"/>
  <c r="U74" i="20" s="1"/>
  <c r="B72" i="3"/>
  <c r="L51" i="20"/>
  <c r="T51" i="20" s="1"/>
  <c r="U51" i="20" s="1"/>
  <c r="B49" i="3"/>
  <c r="C28" i="1"/>
  <c r="G27" i="20"/>
  <c r="H27" i="20" s="1"/>
  <c r="I27" i="20" s="1"/>
  <c r="J32" i="13"/>
  <c r="K32" i="13" s="1"/>
  <c r="C22" i="1"/>
  <c r="G21" i="20"/>
  <c r="H21" i="20" s="1"/>
  <c r="I21" i="20" s="1"/>
  <c r="C12" i="1"/>
  <c r="G11" i="20"/>
  <c r="H11" i="20" s="1"/>
  <c r="I11" i="20" s="1"/>
  <c r="C25" i="1"/>
  <c r="G24" i="20"/>
  <c r="H24" i="20" s="1"/>
  <c r="I24" i="20" s="1"/>
  <c r="B69" i="3"/>
  <c r="L71" i="20"/>
  <c r="T71" i="20" s="1"/>
  <c r="U71" i="20" s="1"/>
  <c r="C23" i="1"/>
  <c r="G22" i="20"/>
  <c r="H22" i="20" s="1"/>
  <c r="I22" i="20" s="1"/>
  <c r="B76" i="3"/>
  <c r="L78" i="20"/>
  <c r="T78" i="20" s="1"/>
  <c r="U78" i="20" s="1"/>
  <c r="C31" i="1"/>
  <c r="G30" i="20"/>
  <c r="H30" i="20" s="1"/>
  <c r="I30" i="20" s="1"/>
  <c r="C13" i="1"/>
  <c r="G12" i="20"/>
  <c r="H12" i="20" s="1"/>
  <c r="I12" i="20" s="1"/>
  <c r="F27" i="1"/>
  <c r="G27" i="1" s="1"/>
  <c r="H27" i="1" s="1"/>
  <c r="I27" i="1" s="1"/>
  <c r="Q27" i="1" s="1"/>
  <c r="G26" i="20"/>
  <c r="H26" i="20" s="1"/>
  <c r="I26" i="20" s="1"/>
  <c r="B48" i="3"/>
  <c r="L50" i="20"/>
  <c r="T50" i="20" s="1"/>
  <c r="U50" i="20" s="1"/>
  <c r="C16" i="1"/>
  <c r="G15" i="20"/>
  <c r="H15" i="20" s="1"/>
  <c r="I15" i="20" s="1"/>
  <c r="J33" i="13" l="1"/>
  <c r="K33" i="13" s="1"/>
  <c r="M33" i="13" s="1"/>
  <c r="N33" i="13" s="1"/>
  <c r="L32" i="20"/>
  <c r="T32" i="20" s="1"/>
  <c r="U32" i="20" s="1"/>
  <c r="L12" i="20"/>
  <c r="T12" i="20" s="1"/>
  <c r="U12" i="20" s="1"/>
  <c r="B10" i="3"/>
  <c r="M32" i="13"/>
  <c r="N32" i="13" s="1"/>
  <c r="L17" i="20"/>
  <c r="T17" i="20" s="1"/>
  <c r="U17" i="20" s="1"/>
  <c r="B15" i="3"/>
  <c r="G13" i="1"/>
  <c r="H13" i="1" s="1"/>
  <c r="I13" i="1" s="1"/>
  <c r="Q13" i="1" s="1"/>
  <c r="G12" i="1"/>
  <c r="H12" i="1" s="1"/>
  <c r="I12" i="1" s="1"/>
  <c r="B25" i="3"/>
  <c r="L27" i="20"/>
  <c r="T27" i="20" s="1"/>
  <c r="U27" i="20" s="1"/>
  <c r="G20" i="1"/>
  <c r="H20" i="1" s="1"/>
  <c r="I20" i="1" s="1"/>
  <c r="Q20" i="1" s="1"/>
  <c r="G18" i="1"/>
  <c r="H18" i="1" s="1"/>
  <c r="I18" i="1" s="1"/>
  <c r="G26" i="1"/>
  <c r="H26" i="1" s="1"/>
  <c r="I26" i="1" s="1"/>
  <c r="Q26" i="1" s="1"/>
  <c r="B27" i="3"/>
  <c r="L29" i="20"/>
  <c r="T29" i="20" s="1"/>
  <c r="U29" i="20" s="1"/>
  <c r="L11" i="20"/>
  <c r="T11" i="20" s="1"/>
  <c r="U11" i="20" s="1"/>
  <c r="B9" i="3"/>
  <c r="L26" i="20"/>
  <c r="T26" i="20" s="1"/>
  <c r="U26" i="20" s="1"/>
  <c r="B24" i="3"/>
  <c r="B20" i="3"/>
  <c r="L22" i="20"/>
  <c r="T22" i="20" s="1"/>
  <c r="U22" i="20" s="1"/>
  <c r="B22" i="3"/>
  <c r="L24" i="20"/>
  <c r="T24" i="20" s="1"/>
  <c r="U24" i="20" s="1"/>
  <c r="L21" i="20"/>
  <c r="T21" i="20" s="1"/>
  <c r="U21" i="20" s="1"/>
  <c r="B19" i="3"/>
  <c r="G28" i="1"/>
  <c r="H28" i="1" s="1"/>
  <c r="I28" i="1" s="1"/>
  <c r="Q28" i="1" s="1"/>
  <c r="B18" i="3"/>
  <c r="L20" i="20"/>
  <c r="T20" i="20" s="1"/>
  <c r="U20" i="20" s="1"/>
  <c r="B11" i="3"/>
  <c r="L13" i="20"/>
  <c r="T13" i="20" s="1"/>
  <c r="U13" i="20" s="1"/>
  <c r="B14" i="3"/>
  <c r="L16" i="20"/>
  <c r="T16" i="20" s="1"/>
  <c r="U16" i="20" s="1"/>
  <c r="L28" i="20"/>
  <c r="T28" i="20" s="1"/>
  <c r="U28" i="20" s="1"/>
  <c r="B26" i="3"/>
  <c r="G30" i="1"/>
  <c r="H30" i="1" s="1"/>
  <c r="I30" i="1" s="1"/>
  <c r="Q30" i="1" s="1"/>
  <c r="L18" i="20"/>
  <c r="T18" i="20" s="1"/>
  <c r="U18" i="20" s="1"/>
  <c r="B16" i="3"/>
  <c r="B12" i="3"/>
  <c r="L14" i="20"/>
  <c r="T14" i="20" s="1"/>
  <c r="U14" i="20" s="1"/>
  <c r="L19" i="20"/>
  <c r="T19" i="20" s="1"/>
  <c r="U19" i="20" s="1"/>
  <c r="B17" i="3"/>
  <c r="L25" i="20"/>
  <c r="T25" i="20" s="1"/>
  <c r="U25" i="20" s="1"/>
  <c r="B23" i="3"/>
  <c r="B13" i="3"/>
  <c r="L15" i="20"/>
  <c r="T15" i="20" s="1"/>
  <c r="U15" i="20" s="1"/>
  <c r="B28" i="3"/>
  <c r="L30" i="20"/>
  <c r="T30" i="20" s="1"/>
  <c r="U30" i="20" s="1"/>
  <c r="G16" i="1"/>
  <c r="H16" i="1" s="1"/>
  <c r="I16" i="1" s="1"/>
  <c r="Q16" i="1" s="1"/>
  <c r="G31" i="1"/>
  <c r="H31" i="1" s="1"/>
  <c r="I31" i="1" s="1"/>
  <c r="Q31" i="1" s="1"/>
  <c r="G23" i="1"/>
  <c r="H23" i="1" s="1"/>
  <c r="I23" i="1" s="1"/>
  <c r="Q23" i="1" s="1"/>
  <c r="G25" i="1"/>
  <c r="H25" i="1" s="1"/>
  <c r="I25" i="1" s="1"/>
  <c r="Q25" i="1" s="1"/>
  <c r="G22" i="1"/>
  <c r="H22" i="1" s="1"/>
  <c r="I22" i="1" s="1"/>
  <c r="Q22" i="1" s="1"/>
  <c r="G21" i="1"/>
  <c r="H21" i="1" s="1"/>
  <c r="I21" i="1" s="1"/>
  <c r="Q21" i="1" s="1"/>
  <c r="G17" i="1"/>
  <c r="H17" i="1" s="1"/>
  <c r="I17" i="1" s="1"/>
  <c r="G29" i="1"/>
  <c r="H29" i="1" s="1"/>
  <c r="I29" i="1" s="1"/>
  <c r="Q29" i="1" s="1"/>
  <c r="G15" i="1"/>
  <c r="H15" i="1" s="1"/>
  <c r="I15" i="1" s="1"/>
  <c r="Q15" i="1" s="1"/>
  <c r="N43" i="13" l="1"/>
  <c r="B50" i="13" s="1"/>
  <c r="B58" i="13" s="1"/>
  <c r="B60" i="13" s="1"/>
  <c r="K43" i="13"/>
  <c r="B49" i="13" s="1"/>
  <c r="R20" i="1"/>
  <c r="R25" i="1"/>
  <c r="R28" i="1"/>
  <c r="R15" i="1"/>
  <c r="R23" i="1"/>
  <c r="R13" i="1"/>
  <c r="R12" i="1"/>
  <c r="R19" i="1"/>
  <c r="R17" i="1"/>
  <c r="R14" i="1"/>
  <c r="R18" i="1"/>
  <c r="R24" i="1"/>
  <c r="B59" i="13"/>
  <c r="C59" i="13" s="1"/>
  <c r="R16" i="1"/>
  <c r="R29" i="1"/>
  <c r="R21" i="1"/>
  <c r="R22" i="1"/>
  <c r="R27" i="1"/>
  <c r="R26" i="1"/>
</calcChain>
</file>

<file path=xl/comments1.xml><?xml version="1.0" encoding="utf-8"?>
<comments xmlns="http://schemas.openxmlformats.org/spreadsheetml/2006/main">
  <authors>
    <author/>
  </authors>
  <commentList>
    <comment ref="C9" authorId="0">
      <text>
        <r>
          <rPr>
            <sz val="11"/>
            <color rgb="FF000000"/>
            <rFont val="Calibri"/>
            <family val="2"/>
          </rPr>
          <t xml:space="preserve">El nivel de riesgos de cada proceso deberá basarse en los mapas de riesgos de los procesos, en caso de no contar con esta información, el auditor interno deberá realizar un análisis del riesgo al cual se enfrenta cada proceso, con el fin de poder realizar la priorización correspondiente.
</t>
        </r>
      </text>
    </comment>
    <comment ref="H9" authorId="0">
      <text>
        <r>
          <rPr>
            <sz val="11"/>
            <color rgb="FF000000"/>
            <rFont val="Calibri"/>
            <family val="2"/>
          </rPr>
          <t xml:space="preserve">Para comprender esta ponderación revisar las Hoja Orientaciones Grales.
</t>
        </r>
      </text>
    </comment>
  </commentList>
</comments>
</file>

<file path=xl/comments2.xml><?xml version="1.0" encoding="utf-8"?>
<comments xmlns="http://schemas.openxmlformats.org/spreadsheetml/2006/main">
  <authors>
    <author>Diana Karina Ruiz Perilla</author>
  </authors>
  <commentList>
    <comment ref="N12" authorId="0">
      <text>
        <r>
          <rPr>
            <b/>
            <sz val="9"/>
            <color indexed="81"/>
            <rFont val="Tahoma"/>
            <family val="2"/>
          </rPr>
          <t xml:space="preserve">Inserte el tipo de trabajos de auditoría de su entidad
</t>
        </r>
      </text>
    </comment>
  </commentList>
</comments>
</file>

<file path=xl/comments3.xml><?xml version="1.0" encoding="utf-8"?>
<comments xmlns="http://schemas.openxmlformats.org/spreadsheetml/2006/main">
  <authors>
    <author>Myriam Cubillos Benavides</author>
  </authors>
  <commentList>
    <comment ref="C10" authorId="0">
      <text>
        <r>
          <rPr>
            <sz val="9"/>
            <color indexed="81"/>
            <rFont val="Tahoma"/>
            <family val="2"/>
          </rPr>
          <t xml:space="preserve">El nivel de riesgos de cada proceso deberá basarse en los mapas de riesgos de los procesos, en caso de no contar con esta información, el auditor interno deberá realizar un análisis del riesgo al cual se enfrenta cada proceso, con el fin de poder realizar la priorización correspondiente.
</t>
        </r>
      </text>
    </comment>
    <comment ref="H10" authorId="0">
      <text>
        <r>
          <rPr>
            <sz val="9"/>
            <color indexed="81"/>
            <rFont val="Tahoma"/>
            <family val="2"/>
          </rPr>
          <t xml:space="preserve">Para comprender esta ponderación revisar las Hoja Orientaciones Grales.
</t>
        </r>
      </text>
    </comment>
  </commentList>
</comments>
</file>

<file path=xl/sharedStrings.xml><?xml version="1.0" encoding="utf-8"?>
<sst xmlns="http://schemas.openxmlformats.org/spreadsheetml/2006/main" count="1155" uniqueCount="711">
  <si>
    <t>Numero de Riesgos Inherentes por calificación de Impacto y Probabilidad de Ocurrencia</t>
  </si>
  <si>
    <t>Extremo</t>
  </si>
  <si>
    <t>Alto</t>
  </si>
  <si>
    <t>Moderado</t>
  </si>
  <si>
    <t>Bajo</t>
  </si>
  <si>
    <t>Total</t>
  </si>
  <si>
    <t>Ponderación de Riesgos del Proceso</t>
  </si>
  <si>
    <t>Requerimientos del Comité de Auditoria o la Dirección. 
(Si/No)</t>
  </si>
  <si>
    <t>Requerimientos Entes de Control (Aspectos  Críticos)
(S/N)</t>
  </si>
  <si>
    <t>Fecha de Ultima Auditoria
dd-mm-aa</t>
  </si>
  <si>
    <t>Dias transcurridos desde última auditoría</t>
  </si>
  <si>
    <t>FECHA DE CORTE</t>
  </si>
  <si>
    <t>No</t>
  </si>
  <si>
    <t>Valoración Criterio</t>
  </si>
  <si>
    <t>PRIORIZACIÓN</t>
  </si>
  <si>
    <t>UNIDAD AUDITABLE</t>
  </si>
  <si>
    <t>Logo Entidad</t>
  </si>
  <si>
    <t>UNIVERSO DE AUDITORIA
PRIORIZACIÓN</t>
  </si>
  <si>
    <t>Unidad Auditable</t>
  </si>
  <si>
    <t>Unidad Auditable 18</t>
  </si>
  <si>
    <t>Unidad Auditable 19</t>
  </si>
  <si>
    <t>Unidad Auditable 20</t>
  </si>
  <si>
    <t>Unidad Auditable 21</t>
  </si>
  <si>
    <t>Unidad Auditable 22</t>
  </si>
  <si>
    <t>Unidad Auditable 23</t>
  </si>
  <si>
    <t>Unidad Auditable 24</t>
  </si>
  <si>
    <t>RESULTADO DE LA PRIORIZACIÓN</t>
  </si>
  <si>
    <t>MENU CAJA DE HERRAMIENTAS PARA EL PLAN ANUAL DE AUDITORÍAS DE OFICINAS DE CONTROL INTERNO DISTRITALES</t>
  </si>
  <si>
    <t>UNIVERSO DE AUDITORÍA Y PRIORIZACIÓN DE UNIDADES AUDITABLES</t>
  </si>
  <si>
    <t xml:space="preserve">FORMATO DE PLAN ANUAL DE AUDITORÍA </t>
  </si>
  <si>
    <t>El Director Ejecutivo de Auditoría debe establecer un plan basado en los riesgos, a fin de determinar las prioridades de la actividad de auditoría interna, consistente con las metas de la organización.</t>
  </si>
  <si>
    <t>OBJETIVO</t>
  </si>
  <si>
    <t>ROL</t>
  </si>
  <si>
    <t>El Comité Distrital de Auditoría, consciente de la importancia de la labor de las Oficinas de Control Interno o quien haga sus veces,  en el mejoramiento de la gestión y desempeño de las entidades distritales, ha tomado la decisión de incorporar buenas prácticas internacionales en el ejercicio de la auditoría  y brindar orientaciones que faciliten el desarrollo de los roles que le han sido designados por ley, considerando el contexto y particularidades del distrito y basados en los instrumentos establecidos por el Departamento Administrativo de la Función Pública.
Con este fin, se conformaron equipos de trabajo voluntarios que tienen como finalidad estandarizar algunos de los métodos y herramientas del trabajo de las Oficinas de Control Interno tendiente a buscar una gestión pública orientada al cumplimiento de los fines esenciales del Estado.
Se presenta a continuación la caja de herramientas para la elaboración del Plan Anual de Auditorías de las Oficinas de Control Interno de Distrito que responde a las fases establecidas por las Normas Internacionales para el Ejercicio Profesional de Auditoría.
Frente a cada plantilla o formato, encontrará el marco de referencia aplicable de la Norma Internacional como guía y soporte para su ejecución.</t>
  </si>
  <si>
    <t>GLOSARIO</t>
  </si>
  <si>
    <t xml:space="preserve"> Es una actividad independiente y objetiva de aseguramiento consulta, concebida para agregar valor y mejorar las operaciones de una entidad.</t>
  </si>
  <si>
    <t xml:space="preserve">Mapa de aseguramiento: </t>
  </si>
  <si>
    <t>Es un esquema que muestra visualmente cómo se aplican las actividades de aseguramiento a un riesgo específico dentro de una organización. Implica cotejar la cobertura de las actividades de aseguramiento frente a los riesgos clave a los que se encuentra expuesta en la organización. Este proceso permite a una empresa identificar y comprender las lagunas existentes en el proceso de gestión de riesgos y ofrece a las partes interesadas confianza de que los riesgos están siendo gestionados y comunicados, y de que se cumplen las obligaciones legales y reglamentarias a las que se encuentra sometida la compañía. Una herramienta que contribuye en la formulación del Plan Anual de Auditoría. También permite a la organización identificar y abarcar las lagunas que pudiera haber en el proceso de gestión de riesgos y ofrece a las partes interesadas tranquilidad de que los riesgos estarían siendo gestionados y comunicados, y de que se cumplirían las obligaciones legales/reglamentarias.[1]</t>
  </si>
  <si>
    <t>Es un modelo de Control Interno y Riesgo Operacional usual que  se organiza con tres líneas o barreras de defensa, la 1LD, dentro de las unidades organizativas/áreas; la 2LD un área central por lo general dependiendo de las Direcciones de Riesgo y la 3LD función realizada por el equipo de Auditoría de la organización.</t>
  </si>
  <si>
    <t xml:space="preserve">Plan Anual de Auditoría: </t>
  </si>
  <si>
    <t>Es el documento formulado por el equipo de trabajo de la Oficina de Control Interno o quien haga sus veces en la entidad, cuya finalidad es planificar y establecer los objetivos a cumplir anualmente para evaluar y mejorar la eficacia de los procesos de operación, control y gobierno.[2]  Este documento debe ser aprobado por el Comité Institucional de Coordinación de Control Interno para su ejecución.</t>
  </si>
  <si>
    <t>Recursos humanos, financieros y equipos de que se necesitan para la ejecución de una actividad (Aseguramiento o Consultoría).</t>
  </si>
  <si>
    <t>Riesgo :</t>
  </si>
  <si>
    <t xml:space="preserve">Riesgo de auditoría: </t>
  </si>
  <si>
    <t>Supone la posibilidad de que el auditor no detecte un error significativo que pudiera existir en la unidad auditable, por la falta de evidencia respecto a una determinada partida o por la obtención de una evidencia deficiente o incompleta sobre la misma.[5]</t>
  </si>
  <si>
    <t xml:space="preserve">Riesgo Inherente: </t>
  </si>
  <si>
    <t xml:space="preserve">es aquel al que se enfrenta una entidad en ausencia de acciones de la dirección para modificar su probabilidad o impacto.[4]      </t>
  </si>
  <si>
    <t>Tercera línea de defensa:</t>
  </si>
  <si>
    <t xml:space="preserve">Trabajo de Auditoría (Trabajo de Aseguramiento): </t>
  </si>
  <si>
    <t>Un examen objetivo de evidencias con el propósito de proveer una evaluación independiente de los procesos de gestión de riesgos, control y gobierno de una organización gubernamental. Es parte del Plan Anual de Auditoría y ha sido priorizado desde el Universo de Auditoría en base a factores críticos de riesgo globales y su ponderación estratégica.[6]</t>
  </si>
  <si>
    <t xml:space="preserve">Trabajo de Consultoría: </t>
  </si>
  <si>
    <t>Actividades de asesoramiento y servicios relacionados, proporcionadas a las áreas de la organización gubernamental, cuya naturaleza y alcance estén acordados con los mismos y estén dirigidos a añadir valor y a mejorar los procesos de gobierno, gestión de riesgos y control de una organización, sin que el auditor interno asuma responsabilidades de gestión. Es parte del Plan Anual de Auditoría y puede haber sido priorizado desde el Universo de Auditoría en base a factores críticos de riesgo globales y su ponderación estratégica.[7]</t>
  </si>
  <si>
    <t xml:space="preserve">Universo de auditoría: </t>
  </si>
  <si>
    <t>Un conjunto finito y global de las áreas de auditoría, dependencias y la identificación y ubicación de las funciones de negocios que podrían ser auditadas para proporcionar un aseguramiento adecuado sobre el nivel de gestión de riesgos de la organización.[8]</t>
  </si>
  <si>
    <t>Es un órgano de asesoría y decisión en los asuntos de control interno de (nombre de la entidad). En su rol de responsable y facilitador, hace parte de las instancias de articulación para el funcionamiento armónico del Sistema Institucional de Control Interno.</t>
  </si>
  <si>
    <t xml:space="preserve">Comité Institucional de Coordinación de Control Interno: </t>
  </si>
  <si>
    <t>Auditoría interna:</t>
  </si>
  <si>
    <t xml:space="preserve">Informes de ley: </t>
  </si>
  <si>
    <t xml:space="preserve">Modelo de tres líneas de defensa:  </t>
  </si>
  <si>
    <t xml:space="preserve">Recursos: </t>
  </si>
  <si>
    <t xml:space="preserve">Unidad auditable: </t>
  </si>
  <si>
    <t>Efecto de la incertidumbre sobre los objetivos. [3]</t>
  </si>
  <si>
    <t>Está a cargo de los auditores internos. Estos deben ser independientes en el más alto nivel lo que proporciona una garantía sobre la eficacia del gobierno, la gestión de riesgos y controles internos, incluyendo la manera en que las líneas primeras y segunda de defensa logran los objetivos de gestión de riesgos y control.</t>
  </si>
  <si>
    <t>ANÁLISIS DE RECURSOS DE LA OFICINA DE CONTROL INTERNO</t>
  </si>
  <si>
    <t>CONOCIMIENTO DE LA ENTIDAD OBJETO DE LA AUDITORÍA</t>
  </si>
  <si>
    <t>ITEM</t>
  </si>
  <si>
    <t>DOCUMENTO RELACIONADO</t>
  </si>
  <si>
    <t>FECHA DE ACTUALIZACIÓN</t>
  </si>
  <si>
    <t>NOTAS DEL EQUIPO AUDITOR</t>
  </si>
  <si>
    <t>¿DISPONIBLE? (SI/NO)</t>
  </si>
  <si>
    <t>ÁMBITO</t>
  </si>
  <si>
    <t>ELEMENTOS DE DIRECCIONAMIENTO ESTRATÉGICO</t>
  </si>
  <si>
    <t>Misión</t>
  </si>
  <si>
    <t>Visión</t>
  </si>
  <si>
    <t>Plan prurianual de inversiones</t>
  </si>
  <si>
    <t>Objetivos estratégicos</t>
  </si>
  <si>
    <t>Plan estratégico o lo que haga sus veces</t>
  </si>
  <si>
    <t>Lineamientos éticos</t>
  </si>
  <si>
    <t>Miembros del Equipo Directivo</t>
  </si>
  <si>
    <t>ELEMENTOS DE LA GESTIÓN INSTITUCIONAL U OPERACIONAL</t>
  </si>
  <si>
    <t>Mapa de procesos</t>
  </si>
  <si>
    <t>Gestión documental de procesos</t>
  </si>
  <si>
    <t>Manual de funciones</t>
  </si>
  <si>
    <t>Planta de personal</t>
  </si>
  <si>
    <t>Sedes de la entidad</t>
  </si>
  <si>
    <t xml:space="preserve">Plan de adquisiciones </t>
  </si>
  <si>
    <t>Activos de Información</t>
  </si>
  <si>
    <t>Medios Virtuales de la entidad</t>
  </si>
  <si>
    <t>Indicadores de gestión  o de proceso</t>
  </si>
  <si>
    <t xml:space="preserve">Informes  y reportes de resultados de la  Gestión </t>
  </si>
  <si>
    <t>Políticas Institucionales</t>
  </si>
  <si>
    <t>Planes de Acción o lo que haga sus veces</t>
  </si>
  <si>
    <t xml:space="preserve">MONITOREO Y SUPERVISION </t>
  </si>
  <si>
    <t xml:space="preserve">Resultados de Planes de Mejoramiento suscritos con la Contraloría </t>
  </si>
  <si>
    <t>Resultados de Planes de Mejoramiento derivados de auditorías internas</t>
  </si>
  <si>
    <t xml:space="preserve">GESTIÓN DE RIESGOS </t>
  </si>
  <si>
    <t>Política de Gestión de Riesgos</t>
  </si>
  <si>
    <t>Mapa de riesgos de corrupción</t>
  </si>
  <si>
    <t>Proyectos de Inversión</t>
  </si>
  <si>
    <t>Mapa de Riesgos de Gestión</t>
  </si>
  <si>
    <t xml:space="preserve">Seguimiento de Riesgos </t>
  </si>
  <si>
    <t>Otros Planes de Mejoramiento</t>
  </si>
  <si>
    <t>Aquellos informes que por Ley, Decreto o Resolución debe elaborar la Oficina de Control Interno o quien haga sus veces.</t>
  </si>
  <si>
    <t>Mapas de Aseguramiento</t>
  </si>
  <si>
    <t>PAD Distrital de la vigencia</t>
  </si>
  <si>
    <t>Resultados del Plan de Auditoría anterior</t>
  </si>
  <si>
    <t>Fecha de Corte</t>
  </si>
  <si>
    <t>Estructura Orgánica</t>
  </si>
  <si>
    <t>CALCULO HORAS REQUERIDAS PAAI</t>
  </si>
  <si>
    <t>Registre para cada informe a realizar, las horas estimadas en cada fase o etapa (planeación, ejecucion y elaboracion del informe)</t>
  </si>
  <si>
    <t>Registre el numero de informes que se proyectan realizar en la vigencia según la periodicidad</t>
  </si>
  <si>
    <t>A1</t>
  </si>
  <si>
    <t>A2</t>
  </si>
  <si>
    <t>A3</t>
  </si>
  <si>
    <t>B1</t>
  </si>
  <si>
    <t>B2</t>
  </si>
  <si>
    <t>B3</t>
  </si>
  <si>
    <t>C1</t>
  </si>
  <si>
    <t>D1</t>
  </si>
  <si>
    <t>E1</t>
  </si>
  <si>
    <t>Descripción</t>
  </si>
  <si>
    <t>Planeacion Auditoria/Solicitud de Informaciòn</t>
  </si>
  <si>
    <t>Ejecucion  Auditoria/Análisis de informaciòn</t>
  </si>
  <si>
    <t>Informe de Auditoria /Seguimiento</t>
  </si>
  <si>
    <t># Informes x año</t>
  </si>
  <si>
    <t>Informe de Ley</t>
  </si>
  <si>
    <t>Informe de Seguimiento</t>
  </si>
  <si>
    <t>Informe de Auditoria</t>
  </si>
  <si>
    <t>Calcule las horas requeridas para desarrollar PPAI</t>
  </si>
  <si>
    <t>1.2</t>
  </si>
  <si>
    <t>1.3</t>
  </si>
  <si>
    <t>Estatuto de Auditoría y Código de Ética del Auditor</t>
  </si>
  <si>
    <t>Comité Institucional de Coordinación de Control Interno</t>
  </si>
  <si>
    <r>
      <rPr>
        <b/>
        <sz val="11"/>
        <color rgb="FF0000FF"/>
        <rFont val="Century Gothic"/>
        <family val="2"/>
      </rPr>
      <t>Instrucción:</t>
    </r>
    <r>
      <rPr>
        <sz val="11"/>
        <color theme="1"/>
        <rFont val="Century Gothic"/>
        <family val="2"/>
      </rPr>
      <t xml:space="preserve"> Recopile la mayoría de información posible para mantener un repositorio del conocimiento de la entidad que le permita detectar aspectos a considerar en el ejercicio de auditoría (Tanto para trabajos de  aseguramiento como de  consultoría); como cambios en el  entorno y contexto  de la entidad, vigencia de documentos esenciales, entre otros.  La lista que se presenta a continuación puede ser completada por el equipo de la Oficina de Control Interno  de acuerdo a las variables particulares de la entidad.</t>
    </r>
  </si>
  <si>
    <t>Actividad</t>
  </si>
  <si>
    <t>Registro</t>
  </si>
  <si>
    <t>1.1</t>
  </si>
  <si>
    <t xml:space="preserve">Para el cálculo de las horas requeridas para el desarrollo del PAAI, liste todos los informes de ley que debe realizar la OCI, seguimientos y auditorias priorizadas </t>
  </si>
  <si>
    <t>1. Horas requeridas PAAI'!A1
Columnas A1, A2, A3</t>
  </si>
  <si>
    <t>1. Horas requeridas PAAI'!A1
Columnas B1, B2, B3</t>
  </si>
  <si>
    <t>1. Horas requeridas PAAI'!A1
Columna D1</t>
  </si>
  <si>
    <t>Identifique los dias laborales de la vigencia</t>
  </si>
  <si>
    <t>2.1</t>
  </si>
  <si>
    <t>Identifique los dias laborales en cada vigencia, para esto puede :</t>
  </si>
  <si>
    <t>a. Remitirse a la siguiente pagina web  http://colombia.workingdays.org/, ingresando las fechas entre las cuales requiere calcular los dias hábiles</t>
  </si>
  <si>
    <t xml:space="preserve">http://colombia.workingdays.org/ </t>
  </si>
  <si>
    <t>b. Remitirse a la hoja " Dias - horas habiles x vigencia" para identificar el periodo a calcular</t>
  </si>
  <si>
    <t>2. Días -horas hábiles x vig'!A1</t>
  </si>
  <si>
    <t>Calcule las horas disponibles del equipo auditor</t>
  </si>
  <si>
    <t>3.1</t>
  </si>
  <si>
    <t>Registre el numero de auditores de la OCI, discrimado por tipo de vinculacion ej Carrera Administrativa, Provisional o Contratista</t>
  </si>
  <si>
    <t>3 Horas disponibles E. Auditor'!A1</t>
  </si>
  <si>
    <t>3.2</t>
  </si>
  <si>
    <t>Registre el numero de dias habiles laborables por cada tipo de vinculación según lo identificado en el paso 2</t>
  </si>
  <si>
    <t>3.3</t>
  </si>
  <si>
    <t>Nota 1) En caso de contar con auditores con permiso sindical registrelo de manera independiente, para efectuar el calculo respectivo en la columna B2</t>
  </si>
  <si>
    <t>3.4</t>
  </si>
  <si>
    <t>Registre en la columna D1, "fila 2" el % estimado a actividades administrativas y/o atencion a entes de control</t>
  </si>
  <si>
    <t>3.5</t>
  </si>
  <si>
    <t>Registre en la columna D2 "fila 2" el % estimado a reuniones y/o capacitaciones</t>
  </si>
  <si>
    <t>3.6</t>
  </si>
  <si>
    <t>Registre en la en la columna  E1"fila 2" el % estimado por incapacidades y permisos</t>
  </si>
  <si>
    <t>3.7</t>
  </si>
  <si>
    <t>Registre los 15 dias habiles correspondientes de los auditores con derecho a disfrute a vacaciones</t>
  </si>
  <si>
    <t>TOTAL DIAS DISPONIBLES POR AUDITOR (G1=C1-F1)</t>
  </si>
  <si>
    <t>3.8</t>
  </si>
  <si>
    <t>Registre en la columna G2 el numero de horas laborables por tipo de vinculacion</t>
  </si>
  <si>
    <t>TOTAL HORAS DISPONIBLES POR AUDITOR (G3=G1*G2)</t>
  </si>
  <si>
    <t>TOTAL HORAS DISPONIBLES EQUIPO AUDITOR (H1=G3*A2)</t>
  </si>
  <si>
    <t>4. Resultado'!A1</t>
  </si>
  <si>
    <t>Recursos</t>
  </si>
  <si>
    <t>4.1</t>
  </si>
  <si>
    <t>Idenifique si presenta deficit de recursos humano frente a la necesidad para ejecutar el PAAI</t>
  </si>
  <si>
    <t>http://colombia.workingdays.org/</t>
  </si>
  <si>
    <t>DIAS HABILES</t>
  </si>
  <si>
    <t>HORAS</t>
  </si>
  <si>
    <t>HORA *MES</t>
  </si>
  <si>
    <t>Enero</t>
  </si>
  <si>
    <t>Febrero</t>
  </si>
  <si>
    <t>Marzo</t>
  </si>
  <si>
    <t>Abril</t>
  </si>
  <si>
    <t>Mayo</t>
  </si>
  <si>
    <t>Junio</t>
  </si>
  <si>
    <t>Julio</t>
  </si>
  <si>
    <t>Agosto</t>
  </si>
  <si>
    <t>Septiembre</t>
  </si>
  <si>
    <t>Octubre</t>
  </si>
  <si>
    <t>Noviembre</t>
  </si>
  <si>
    <t>Diciembre</t>
  </si>
  <si>
    <t>PERMISO SINDICAL</t>
  </si>
  <si>
    <t>CALCULO HORAS DISPONIBLES EQUIPO AUDITOR</t>
  </si>
  <si>
    <t>D2</t>
  </si>
  <si>
    <t>E2</t>
  </si>
  <si>
    <t>F1</t>
  </si>
  <si>
    <t>G1</t>
  </si>
  <si>
    <t>G2</t>
  </si>
  <si>
    <t>G3</t>
  </si>
  <si>
    <t>H1</t>
  </si>
  <si>
    <t>OTRAS ACTIVIDADES</t>
  </si>
  <si>
    <t>SITUACIONES ADMINISTRATIVAS</t>
  </si>
  <si>
    <t>TIPO DE VINCULACION</t>
  </si>
  <si>
    <t>No AUDITORES</t>
  </si>
  <si>
    <t>DIAS HÁBILES LABORABLES</t>
  </si>
  <si>
    <t>DIAS HÁBILES DISPONIBLES
(C1=B1-B2)</t>
  </si>
  <si>
    <t>ACTIVIDADES ADMINISTRATIVAS -ATENCION ENTES DE CONTROL)</t>
  </si>
  <si>
    <t>REUNIONES -CAPACITACIONES</t>
  </si>
  <si>
    <t>INCAPACIDADES-PERMISOS</t>
  </si>
  <si>
    <t>VACACIONES</t>
  </si>
  <si>
    <t>TOTAL OTRAS ACTIVIDADES+SITUACIONES ADMINSTRATIVAS
(F1 =C1-D1-D2-E1-E2)</t>
  </si>
  <si>
    <t>TOTAL DIAS DISPONIBLES POR AUDITOR
(G1=C1-F1)</t>
  </si>
  <si>
    <t>HORAS DIARIAS DISPONIBLE POR AUDITOR</t>
  </si>
  <si>
    <t xml:space="preserve">TOTAL HORAS DISPONIBLES POR AUDITOR
(G3=G1*G2)
</t>
  </si>
  <si>
    <t>TOTAL HORAS DISPONIBLES EQUIPO AUDITOR
(H1=G3*A2)</t>
  </si>
  <si>
    <t>NORMATIVIDAD ASOCIADA</t>
  </si>
  <si>
    <t>Evaluación y Seguimiento</t>
  </si>
  <si>
    <t xml:space="preserve">MESES </t>
  </si>
  <si>
    <t>Enfoque de prevención</t>
  </si>
  <si>
    <t>Liderazgo Estratégico</t>
  </si>
  <si>
    <t>Relación con Entes de Control</t>
  </si>
  <si>
    <t>Versión del Plan Anual de Auditorías:</t>
  </si>
  <si>
    <t>Conformación  del Equipo de Control Interno:</t>
  </si>
  <si>
    <t>COORDINADOR DE LA AUDITORÍA (SEGUNDA/TERCERA  LINEA DE DEFENSA)</t>
  </si>
  <si>
    <t>TRABAJO DE AUDITORÍA</t>
  </si>
  <si>
    <t>AUDITORÍAS INTERNAS/SEGUIMIENTOS</t>
  </si>
  <si>
    <t>INFORMES REGLAMENTARIOS</t>
  </si>
  <si>
    <t>ATENCIÓN A ENTES DE CONTROL</t>
  </si>
  <si>
    <t xml:space="preserve">TIPO DE TRABAJO DE AUDITORÍA </t>
  </si>
  <si>
    <t>FASE</t>
  </si>
  <si>
    <t>2.CALCULO DIAS -HORAS LABORALES POR AÑO</t>
  </si>
  <si>
    <t>TOTALES</t>
  </si>
  <si>
    <t>Total horas por trabajo de auditoría</t>
  </si>
  <si>
    <t>Horas x trabajo de auditoría</t>
  </si>
  <si>
    <t>MES</t>
  </si>
  <si>
    <t>DIAS PERMISO SINDICAL</t>
  </si>
  <si>
    <t>HORAS DISPONIBLES POR MES</t>
  </si>
  <si>
    <t>DIAS HABILES DISPONIBLES</t>
  </si>
  <si>
    <t>HORAS HÁBILES DISPONIBLES</t>
  </si>
  <si>
    <t>2.CALCULO HORAS DISPONIBLES EQUIPO AUDITOR</t>
  </si>
  <si>
    <t>RESULTADOS .CALCULO DIAS -HORAS LABORALES POR AÑO</t>
  </si>
  <si>
    <t xml:space="preserve"> RESULTADOS CALCULO HORAS DISPONIBLES EQUIPO AUDITOR</t>
  </si>
  <si>
    <t>HORAS HÁBILES DISPONIBLES POR EQUIPO AUDITOR</t>
  </si>
  <si>
    <t>Miembros de la Junta Directiva</t>
  </si>
  <si>
    <t>RELACIÓN CON EL MARCO INTERNACIONAL DE PRÁCTICA DE AUDITORÍA</t>
  </si>
  <si>
    <t>Administración de la Actividad de Auditoría Interna</t>
  </si>
  <si>
    <t xml:space="preserve">NORMA 2000: </t>
  </si>
  <si>
    <t>2.CALCULO DIAS -HORAS LABORALES POR AÑO Y POR AUDITOR</t>
  </si>
  <si>
    <t>1.CÁLCULO DE HORAS REQUERIDAS PARA EL PAA</t>
  </si>
  <si>
    <t>3. RESULTADOS SOBRE LA CAPACIDAD INSTALADA Y REQUERIDA DEL EQUIPO AUDITOR</t>
  </si>
  <si>
    <t xml:space="preserve">ANÁLISIS DE RECURSOS PARA EL PLAN ANUAL DE AUDITORÍAS
PLANTILLA  1
</t>
  </si>
  <si>
    <t xml:space="preserve">ANÁLISIS DE RECURSOS PARA EL PLAN ANUAL DE AUDITORÍAS
PLANTILLA 2
</t>
  </si>
  <si>
    <r>
      <rPr>
        <b/>
        <sz val="11"/>
        <color theme="1"/>
        <rFont val="Century Gothic"/>
        <family val="2"/>
      </rPr>
      <t>Consideraciones para la implementación</t>
    </r>
    <r>
      <rPr>
        <sz val="11"/>
        <color theme="1"/>
        <rFont val="Century Gothic"/>
        <family val="2"/>
      </rPr>
      <t xml:space="preserve">
Después de tener en cuenta la información referida, el DAI desarrolla una estrategia
de Auditoría Interna y un enfoque que la alinea con los objetivos y expectativas de la
dirección de la organización. Además, como se indica en la Norma 2010, el DAI elabora un plan de Auditoría Interna basado en riesgos para establecer las prioridades de
los trabajos de aseguramiento y consultoría de la actividad de Auditoría Interna. Este
proceso tiene en cuenta tanto las indicaciones de la alta dirección y el Consejo, como
los datos que se deriven de una evaluación de riesgos anual documentada (Norma
2010.A1)</t>
    </r>
  </si>
  <si>
    <r>
      <rPr>
        <b/>
        <sz val="11"/>
        <color theme="1"/>
        <rFont val="Century Gothic"/>
        <family val="2"/>
      </rPr>
      <t>Introducción</t>
    </r>
    <r>
      <rPr>
        <sz val="11"/>
        <color theme="1"/>
        <rFont val="Century Gothic"/>
        <family val="2"/>
      </rPr>
      <t xml:space="preserve">
La Norma 2000 indica varios aspectos fundamentales para cumplir el principio de que la actividad de Auditoría Interna añada valor a la organización. El DAI puede comenzar por revisar el propósito y responsabilidad de la actividad de Auditoría Interna, acordado por el DAI, la alta dirección y el Consejo de Administración, y recogido en el
estatuto de Auditoría Interna. El DAI puede analizar el organigrama de la organización para identificar los stakeholders o grupos de interés de la organización, la estructura y las líneas jerárquicas. También puede analizar el plan estratégico de la organización para conocer sus estrategias, objetivos y riesgos. Los riesgos que se hayan tenido en cuenta en la organización deberían incluir tendencias y problemas emergentes, como los relacionados con el sector de la entidad, la propia profesión de Auditoría Interna, requerimientos regulatorios y contextos políticos y económicos. Además de las fuentes de riesgos que pueda deducir el DAI de sus conversaciones sobre el plan estratégico de la organización con la alta dirección y el Consejo. Este trabajo preliminar prepara el terreno para que el DAI gestione la actividad de Auditoría Interna de forma que añada valor mejorando los procesos de gobierno, gestión de riesgos y control de la organización, y proporcionando un aseguramiento relevante.</t>
    </r>
  </si>
  <si>
    <t>Tomado de : Marco Internacional para la Práctica Profesional de la Auditoría Interna
Norma 2000</t>
  </si>
  <si>
    <t>RESUMEN DE HORAS REQUERIDAS POR TIPO DE TRABAJO</t>
  </si>
  <si>
    <t>TIPOS DE TRABAJO DE AUDITORÍA</t>
  </si>
  <si>
    <t>Consultoría Procesos</t>
  </si>
  <si>
    <t>Capacitaciones</t>
  </si>
  <si>
    <t>Etiquetas de fila</t>
  </si>
  <si>
    <t>(en blanco)</t>
  </si>
  <si>
    <t>Total general</t>
  </si>
  <si>
    <t>Cuenta de # Informes x año</t>
  </si>
  <si>
    <t>Suma de Total horas por trabajo de auditoría</t>
  </si>
  <si>
    <t>RESULTADOS SOBRE  CAPACIDAD Y DISPONIBILIDAD DEL EQUIPO AUDITOR</t>
  </si>
  <si>
    <t>¿PRESENTA DÉFICIT DE PERSONAL?</t>
  </si>
  <si>
    <t>HORAS DEFICIT/SUPERAVIT</t>
  </si>
  <si>
    <t>Para realizar el análisis de recursos se realizarán los siguientes cáculos por vigencia   y obtendfra al final del análisis si rpesenta déficit o disponibilidad suficiente de recurso humano para la realización del PAA.(Seleccione el hipervínculo que requiera):</t>
  </si>
  <si>
    <t xml:space="preserve">NORMA 2020: </t>
  </si>
  <si>
    <r>
      <rPr>
        <b/>
        <sz val="11"/>
        <color theme="1"/>
        <rFont val="Century Gothic"/>
        <family val="2"/>
      </rPr>
      <t>Consideraciones para la implementación</t>
    </r>
    <r>
      <rPr>
        <sz val="11"/>
        <color theme="1"/>
        <rFont val="Century Gothic"/>
        <family val="2"/>
      </rPr>
      <t xml:space="preserve">
,,,Las limitaciones de recursos afectan a las prioridades del plan de Auditoría Interna. Por
ejemplo, si los recursos no son suficientes para completar todos los trabajos propuestos en el plan, algunos de ellos pueden ser aplazados y algunos riesgos puede que no
sean revisados por Auditoría Interna. Durante la presentación al Consejo, el DAI tratará la propuesta de plan de Auditoría Interna y la evaluación de riesgos en la que está
basado, indicando tanto los riesgos que serán revisados, como los que no podrán ser
abordados por la restricción de recursos. Los miembros del Consejo pueden comentar
esta información y hacer recomendaciones antes de aprobar finalmente el plan de
Auditoría Interna</t>
    </r>
  </si>
  <si>
    <r>
      <rPr>
        <b/>
        <sz val="11"/>
        <color theme="1"/>
        <rFont val="Century Gothic"/>
        <family val="2"/>
      </rPr>
      <t xml:space="preserve">Consideraciones para la demostración de conformidad
</t>
    </r>
    <r>
      <rPr>
        <sz val="11"/>
        <color theme="1"/>
        <rFont val="Century Gothic"/>
        <family val="2"/>
      </rPr>
      <t>El DAI puede demostrar conformidad con la Norma conservando los registros de la distribución del plan de Auditoría Interna. La conformidad también puede ser evidenciada con copias de los materiales que se hayan preparado para las reuniones del Consejo, incluyendo tanto el plan de Auditoría Interna como las propuestas de revisión y aprobación. Las conversaciones con miembros de la alta dirección pueden ser documentadas en memorándums, correos electrónicos o notas realizadas durante el proceso de evaluación de riesgos de la actividad de Auditoría Interna.
Además, en las actas de las reuniones del Consejo suelen constar el debate sobre el
plan de auditoría y su posterior aprobación, cualquier cambio que se haya producido
una vez iniciado su desarrollo y/o el impacto que cualquier limitación de recursos</t>
    </r>
    <r>
      <rPr>
        <b/>
        <sz val="11"/>
        <color theme="1"/>
        <rFont val="Century Gothic"/>
        <family val="2"/>
      </rPr>
      <t xml:space="preserve">. </t>
    </r>
  </si>
  <si>
    <r>
      <rPr>
        <b/>
        <sz val="11"/>
        <color theme="1"/>
        <rFont val="Century Gothic"/>
        <family val="2"/>
      </rPr>
      <t>2020 – Comunicación y aprobación</t>
    </r>
    <r>
      <rPr>
        <sz val="11"/>
        <color theme="1"/>
        <rFont val="Century Gothic"/>
        <family val="2"/>
      </rPr>
      <t xml:space="preserve">
El Director de Auditoría Interna debe comunicar los planes y requerimientos de recursos
de la actividad de Auditoría Interna, incluyendo los cambios provisionales significativos,
a la alta dirección y al Consejo para la adecuada revisión y aprobación. El Director de
Auditoría Interna también debe comunicar el impacto de cualquier limitación de recursos.
</t>
    </r>
    <r>
      <rPr>
        <b/>
        <sz val="11"/>
        <color theme="1"/>
        <rFont val="Century Gothic"/>
        <family val="2"/>
      </rPr>
      <t>Introducción</t>
    </r>
    <r>
      <rPr>
        <sz val="11"/>
        <color theme="1"/>
        <rFont val="Century Gothic"/>
        <family val="2"/>
      </rPr>
      <t xml:space="preserve">
Previamente a la comunicación del plan de auditoría, las necesidades de recursos de
la actividad de Auditoría Interna y el impacto de una posible limitación de recursos a
la alta dirección y al Consejo, el Director de Auditoría Interna (DAI) fijará los recursos
necesarios para implementar el plan, definido según las prioridades derivadas de los
riesgos, identificadas durante el proceso de planificación (Norma 2010).
Los recursos necesarios pueden ser de personas (p.e. horas de trabajo y habilidades),
tecnológicos (por ejemplo, herramientas y técnicas de auditoría), de plazos y agenda
(disponibilidad de recursos) y de fondos. Una parte de los recursos se reserva normalmente para introducir posibles cambios en el plan de auditoría que puedan derivarse
de riesgos que no se hayan identificado anticipadamente y que podrían afectar a la
organización, o de nuevos trabajos de consultoría solicitados por la alta dirección y/o
el Consejo. Por ejemplo, puede surgir la necesidad de un nuevo proyecto de Auditoría
Interna cuando surjan nuevos riesgos derivados de fusiones o desinversiones en otras
compañías, de un contexto de incertidumbre política o de cambios en los requerimientos regulatorios.</t>
    </r>
  </si>
  <si>
    <t xml:space="preserve"> Comunicación y aprobación</t>
  </si>
  <si>
    <t xml:space="preserve">NORMA 2030: </t>
  </si>
  <si>
    <t>Administración de Recursos</t>
  </si>
  <si>
    <r>
      <rPr>
        <b/>
        <sz val="11"/>
        <color theme="1"/>
        <rFont val="Century Gothic"/>
        <family val="2"/>
      </rPr>
      <t xml:space="preserve">2030 – Administración de recursos
</t>
    </r>
    <r>
      <rPr>
        <sz val="11"/>
        <color theme="1"/>
        <rFont val="Century Gothic"/>
        <family val="2"/>
      </rPr>
      <t xml:space="preserve">El director de Auditoría Interna debe asegurar que los recursos de Auditoría Interna sean
apropiados, suficientes y eficazmente asignados para cumplir con el plan aprobado.
Interpretación:
“Apropiados” se refiere a la mezcla de conocimientos, aptitudes y otras competencias necesarias para llevar a cabo el plan. “Suficientes” se refiere a la cantidad
de recursos necesarios para cumplir con el plan. Los recursos están eficazmente
asignados cuando se utilizan de forma tal que optimizan el cumplimiento del plan
aprobado.
</t>
    </r>
  </si>
  <si>
    <r>
      <t xml:space="preserve">
</t>
    </r>
    <r>
      <rPr>
        <b/>
        <sz val="11"/>
        <color theme="1"/>
        <rFont val="Century Gothic"/>
        <family val="2"/>
      </rPr>
      <t>Introducción</t>
    </r>
    <r>
      <rPr>
        <sz val="11"/>
        <color theme="1"/>
        <rFont val="Century Gothic"/>
        <family val="2"/>
      </rPr>
      <t xml:space="preserve">
Al desarrollar el plan de Auditoría Interna (Norma 2010) y revisarlo con el Consejo y
la alta dirección (Norma 2020), el Director de Auditoría Interna (DAI) tendrá en cuenta y tratará el tema de los recursos necesarios para cumplir las prioridades del plan.
Para implementar la Norma 2030, el DAI normalmente comienza por conocer en
mayor profundidad los recursos disponibles para la actividad de auditoría de interna,
incluidos en el plan de Auditoría Interna aprobado por el Consejo.
El DAI puede estimar en detalle el número de auditores internos y horas de Auditoría
Interna productivas disponibles para implementar el plan dentro de los límites del
calendario programado en la organización. Las horas de trabajo productivas generalmente excluyen factores como el descanso remunerado y el tiempo dedicado a formación y tareas administrativas. Para tener una visión general de los conocimientos, capacidades y otras competencias que reúne en su conjunto la actividad de Auditoría Interna, el DAI puede repasar evaluaciones documentadas sobre las capacidades de su equipo, en caso de estar disponibles, o recopilar información de evaluaciones del rendimiento de los trabajadores y de las encuestas posteriores a las auditorías.
El DAI también puede revisar y analizar el presupuesto ya aprobado para sopesar los
fondos disponibles para formación, tecnología o contratación de nuevos auditores
para cumplir el plan.</t>
    </r>
  </si>
  <si>
    <r>
      <rPr>
        <b/>
        <sz val="11"/>
        <color theme="1"/>
        <rFont val="Century Gothic"/>
        <family val="2"/>
      </rPr>
      <t>Consideraciones para la implementación</t>
    </r>
    <r>
      <rPr>
        <sz val="11"/>
        <color theme="1"/>
        <rFont val="Century Gothic"/>
        <family val="2"/>
      </rPr>
      <t xml:space="preserve">
Al asignar recursos específicos a los trabajos identificados en el plan de Auditoría
Interna aprobado, el DAI puede ponderar cómo los recursos disponibles se corresponden con las capacidades específicas y los plazos que se requieren para realizar los trabajos. Durante este proceso, el DAI habitualmente trabaja para suplir cualquier deficiencia que pueda haber identificado.
Para suplir las deficiencias relacionadas con los conocimientos, capacidades y competencias del equipo de Auditoría Interna, el DAI puede proporcionar formación al equipo actual, pedirle a un experto de la organización que actúe como “auditor invitado”,
contratar nuevos auditores internos o contratar un proveedor de servicios externo. Si
la cantidad de recursos es insuficiente para realizar los trabajos planificados de forma
eficaz y eficiente, el DAI puede contratar más auditores, externalizar trabajos o realizarlos conjuntamente con un proveedor externo, utilizar uno o más “auditores invitados” o desarrollar un programa de auditoría rotatorio.
</t>
    </r>
  </si>
  <si>
    <t>Para elaborar el calendario de los trabajos de Auditoría Interna, el DAI tendrán en
cuenta el programa de la organización, las agendas de los auditores internos individuales y la disponibilidad de los departamentos auditables. Por ejemplo, si un trabajo
de auditoría tiene que ser realizado en unas fechas concretas del año, los recursos
necesarios para realizarlo también tienen que estar disponibles en esas fechas. De la
misma forma, si un departamento auditable no está disponible o tiene limitaciones
durante un periodo concreto del año, debido a necesidades del negocio, el trabajo de
auditoría debe ser planificado en otras fechas.
Es importante que el DAI compruebe continuamente que sus recursos son adecuados
en general, ya que debe informar sobre el impacto de la limitación de recursos (Norma
2020) y sobre el desempeño de la actividad de Auditoría Interna en lo tocante al cumplimiento de su plan (Norma 2060). Para poder afirmar que los recursos son apropiados, suficientes y asignados de forma eficaz, el DAI utiliza distintas métricas que evalúan el desempeño de la actividad de Auditoría Interna y solicita el feedback de sus clientes</t>
  </si>
  <si>
    <r>
      <rPr>
        <b/>
        <sz val="11"/>
        <color theme="1"/>
        <rFont val="Century Gothic"/>
        <family val="2"/>
      </rPr>
      <t xml:space="preserve">Consideraciones para la demostración de conformidad
</t>
    </r>
    <r>
      <rPr>
        <sz val="11"/>
        <color theme="1"/>
        <rFont val="Century Gothic"/>
        <family val="2"/>
      </rPr>
      <t>La documentación que evidencia la conformidad con la Norma 2030 puede incluir el
propio plan de Auditoría Interna, que contiene el calendario previsto para la realiza-
ción de los trabajos de auditoría y los recursos asignados. Además, se puede documentar la comparación de las horas presupuestadas con las horas reales para validar que
los recursos han sido asignados de forma eficaz. A menudo, los resultados de las evaluaciones de los clientes relacionados con el desempeño de la actividad de Auditoría
Interna y con el de los auditores internos individuales, son anotados en los informes
posteriores a las auditorías, encuestas y en informes anuales.</t>
    </r>
  </si>
  <si>
    <t xml:space="preserve">NORMA 2010: </t>
  </si>
  <si>
    <r>
      <rPr>
        <b/>
        <sz val="11"/>
        <color theme="1"/>
        <rFont val="Century Gothic"/>
        <family val="2"/>
      </rPr>
      <t>Norma principalmente relacionada
2010 – Planificación</t>
    </r>
    <r>
      <rPr>
        <sz val="11"/>
        <color theme="1"/>
        <rFont val="Century Gothic"/>
        <family val="2"/>
      </rPr>
      <t xml:space="preserve">
El Director de Auditoría Interna debe establecer un plan basado en los riesgos, a fin de
determinar las prioridades de la actividad de Auditoría Interna. Dichos planes deberán
ser consistentes con las metas de la organización.
</t>
    </r>
    <r>
      <rPr>
        <b/>
        <sz val="11"/>
        <color theme="1"/>
        <rFont val="Century Gothic"/>
        <family val="2"/>
      </rPr>
      <t>Interpretación:</t>
    </r>
    <r>
      <rPr>
        <sz val="11"/>
        <color theme="1"/>
        <rFont val="Century Gothic"/>
        <family val="2"/>
      </rPr>
      <t xml:space="preserve">
Para desarrollar un plan basado en riesgos, el Director de Auditoría Interna primero consulta con la alta dirección y el Consejo y para entender las estrategias de la organización, los objetivos clave del negocio, los riesgos asociados y los procesos de gestión de riesgos. El Director de Auditoría Interna debe revisar y ajustar el plan, cuando sea necesario, como respuesta a los cambios en la organización, los riesgos, las operaciones, los programas, los sistemas y los controles.</t>
    </r>
  </si>
  <si>
    <r>
      <rPr>
        <b/>
        <sz val="11"/>
        <color theme="1"/>
        <rFont val="Century Gothic"/>
        <family val="2"/>
      </rPr>
      <t>Consideraciones para la implementación</t>
    </r>
    <r>
      <rPr>
        <sz val="11"/>
        <color theme="1"/>
        <rFont val="Century Gothic"/>
        <family val="2"/>
      </rPr>
      <t xml:space="preserve">
Esta revisión del enfoque con que la organización aborde la gestión de riesgos, puede
ayudar al DAI a decidir cómo organizar o actualizar el universo auditable, que consiste en todas las áreas de riesgos que podrían ser objeto de auditoría, y que se materializa en la lista de los posibles trabajos de auditoría que se pueden realizar. El universo auditable incluye proyectos e iniciativas relacionadas con el plan estratégico de
la organización, y puede ser estructurado en unidades de negocio, líneas de productos o servicios, procesos, programas, sistemas o controles.
Para estructurar el universo auditable y priorizar riesgos, se aconseja al DAI que vincule los riesgos críticos con objetivos específicos y con procesos de negocio. El DAI
empleará un enfoque de factor de riesgo para tener en cuenta los riesgos tanto internos, como externos. Los riesgos internos pueden afectar a productos y servicios clave,
al personal y a los sistemas. Los factores de riesgo relevantes relacionados con riesgos
internos incluyen la magnitud de los cambios habidos en un riesgo determinado desde
la última vez que fue auditado, la calidad de los controles y otros. Los riesgos externos pueden estar relacionados con los competidores, los proveedores u otros aspectos del sector. Los factores de riesgo relevantes en los riesgos externos pueden incluir
cambios legales o regulatorios pendientes y otros factores políticos y económicos.
</t>
    </r>
  </si>
  <si>
    <r>
      <rPr>
        <b/>
        <sz val="11"/>
        <color theme="1"/>
        <rFont val="Century Gothic"/>
        <family val="2"/>
      </rPr>
      <t>Consideraciones para la demostración de conformidad</t>
    </r>
    <r>
      <rPr>
        <sz val="11"/>
        <color theme="1"/>
        <rFont val="Century Gothic"/>
        <family val="2"/>
      </rPr>
      <t xml:space="preserve">
La evidencia de conformidad con la Norma 2010 está en el plan de Auditoría Interna
documentado, así como en la evaluación de riesgos en la que se basa el plan. También
se puede obtener una evidencia de respaldo en las actas de las reuniones en las que
el DAI haya tratado el universo auditable y la evaluación de riesgos con el Consejo y
la alta dirección. Además, los memorándums que se conserven en el archivo podrían
ser empleados para documentar conversaciones similares con miembros individuales
de la dirección en distintos niveles de la organización.</t>
    </r>
  </si>
  <si>
    <t>Para asegurar que el universo auditable cubre todos los riesgos de la organización (hasta la extensión posible), la actividad de Auditoría Interna normalmente revisa de forma independiente y confirma los riesgos clave identificados por la alta dirección. De acuerdo con la Norma 2010.A1, el plan de Auditoría Interna debe basarse en una evaluación de riesgos documentada, realizada al menos anualmente, que tenga en cuenta las indicaciones de la alta dirección y el Consejo. Como se indica en el Glosario, los riesgos se miden en términos de impacto y probabilidad.
Al desarrollar el plan de Auditoría Interna, el DAI también tiene en cuenta cualquier solicitud que le haga el Consejo y/o la alta dirección, así como la capacidad de la actividad de Auditoría Interna de confiar en el trabajo de otros proveedores de aseguramiento interno y externo (según la Norma 2050).</t>
  </si>
  <si>
    <t xml:space="preserve">Una vez obtenida y revisada la citada información, el DAI desarrolla un plan de Auditoría Interna que normalmente incluye:
- Una lista con la propuesta de trabajos de Auditoría Interna (especificando si se trata
de trabajos de aseguramiento o consultoría).
- Los argumentos por los que se selecciona cada uno de los trabajos propuestos (por
ejemplo, rating de riesgos, tiempo transcurrido desde la última auditoría, cambios en la gestión, etc.).
- Objetivos y alcance de cada trabajo propuesto.
- Una lista de iniciativas o proyectos relacionados con la estrategia de Auditoría Interna, pero que pueden no estar directamente relacionados con un trabajo de auditoría.
Aunque los planes de auditoría habitualmente se elaboran anualmente, pueden ser desarrollados con otra periodicidad. Por ejemplo, la actividad de Auditoría Interna puede mantener una rotación del plan de auditoría de 12 meses y revaluar proyectos trimestralmente. O la actividad de Auditoría Interna puede desarrollar un plan de auditoría para varios años y evaluar el plan anualmente.
</t>
  </si>
  <si>
    <t>El DAI comentará el plan de Auditoría Interna con el Consejo, la alta dirección y otros grupos de interés para lograr alinearlo con las prioridades de varios stakeholders. El DAI también debe ser consciente de las áreas de riesgo que no están incluidas en el plan.
En este sentido, las reuniones en las que se trate el tema del plan de auditoría pueden ser una oportunidad para que el DAI repase los roles y responsabilidades del Consejo y la alta dirección relacionadas con la gestión de riesgos y las normas relacionadas con mantener la independencia y la objetividad de la actividad de Auditoría Interna (Normas de la 1100 a la 1130.C2). El DAI reflexionará sobre cualquier feedback que reciba de los grupos de interés antes de dar por finalizada la elaboración del plan.
El plan de Auditoría Interna debe ser suficientemente flexible para permitir al DAI revisarlo y ajustarlo, si es necesario, para responder a los cambios que se produzcan en
los negocios, riesgos, operaciones, programas, sistemas y controles de la organización.
Los cambios significativos deben ser comunicados al Consejo y a la alta dirección para
su revisión y aprobación, de acuerdo con la Norma 2020</t>
  </si>
  <si>
    <t>2010 – Planificación</t>
  </si>
  <si>
    <t>Cada uno de los posibles elementos o actividades a auditar. Pueden ser procesos, proyectos, dependencias y/o puntos  críticos  identificados en  ejercicios de  auditoría previos.</t>
  </si>
  <si>
    <t>ANÁLISIS OFICINA DE CONTROL INTERNO</t>
  </si>
  <si>
    <t>Unidad Auditable 25</t>
  </si>
  <si>
    <t>Unidad Auditable 26</t>
  </si>
  <si>
    <t>Unidad Auditable 27</t>
  </si>
  <si>
    <t>Unidad Auditable 28</t>
  </si>
  <si>
    <t>Unidad Auditable 29</t>
  </si>
  <si>
    <t>Unidad Auditable 30</t>
  </si>
  <si>
    <t>Unidad Auditable 31</t>
  </si>
  <si>
    <t>Unidad Auditable 32</t>
  </si>
  <si>
    <t>Unidad Auditable 33</t>
  </si>
  <si>
    <t>Unidad Auditable 34</t>
  </si>
  <si>
    <t>Unidad Auditable 35</t>
  </si>
  <si>
    <t>ANÁLISIS OFICINA DE CONTROL INTERNO
PRIORIZACIÓN</t>
  </si>
  <si>
    <t>TOTAL</t>
  </si>
  <si>
    <t>PONDERACIÓN</t>
  </si>
  <si>
    <t>AFECTACIÓN PRESUPUESTAL DEL:</t>
  </si>
  <si>
    <t>POSIBLE INTERRUPCIÓN OPERACIÓN</t>
  </si>
  <si>
    <t xml:space="preserve">PERDIDA DE COBERTURA SERVICIOS </t>
  </si>
  <si>
    <t>SANCIONES ECONOMICAS (Afectación en el presupuesto)</t>
  </si>
  <si>
    <t xml:space="preserve">AFECTACIÓN IMAGEN INSTITUCIONAL </t>
  </si>
  <si>
    <t>PLANES DE MEJORAMIENTO -PARTICIPACIÓN</t>
  </si>
  <si>
    <t>PERDIDA DE INFORMACIÓN</t>
  </si>
  <si>
    <t>Incluir en ciclos posteriores de auditoría</t>
  </si>
  <si>
    <t xml:space="preserve">Incluir en el ciclo de auditorías de la vigencia </t>
  </si>
  <si>
    <t xml:space="preserve">Incluir en el ciclo vigente de acuerdo a disponibilidad de recursos </t>
  </si>
  <si>
    <t>Unidad Auditable 36</t>
  </si>
  <si>
    <t>Unidad Auditable 37</t>
  </si>
  <si>
    <t>Unidad Auditable 38</t>
  </si>
  <si>
    <t>Unidad Auditable 39</t>
  </si>
  <si>
    <t>Unidad Auditable 40</t>
  </si>
  <si>
    <t>Unidad Auditable 41</t>
  </si>
  <si>
    <t>Unidad Auditable 42</t>
  </si>
  <si>
    <t>Unidad Auditable 43</t>
  </si>
  <si>
    <t>Unidad Auditable 44</t>
  </si>
  <si>
    <t>Unidad Auditable 45</t>
  </si>
  <si>
    <t>Unidad Auditable 46</t>
  </si>
  <si>
    <t>Unidad Auditable 47</t>
  </si>
  <si>
    <t>Unidad Auditable 48</t>
  </si>
  <si>
    <t>Unidad Auditable 49</t>
  </si>
  <si>
    <t>Unidad Auditable 50</t>
  </si>
  <si>
    <t>Unidad Auditable 51</t>
  </si>
  <si>
    <t>Unidad Auditable 52</t>
  </si>
  <si>
    <t>Unidad Auditable 53</t>
  </si>
  <si>
    <t>Unidad Auditable 54</t>
  </si>
  <si>
    <t>Unidad Auditable 55</t>
  </si>
  <si>
    <t>Unidad Auditable 56</t>
  </si>
  <si>
    <t>Unidad Auditable 57</t>
  </si>
  <si>
    <t>Unidad Auditable 58</t>
  </si>
  <si>
    <t>Unidad Auditable 59</t>
  </si>
  <si>
    <t>Unidad Auditable 60</t>
  </si>
  <si>
    <t>Unidad Auditable 61</t>
  </si>
  <si>
    <t>Unidad Auditable 62</t>
  </si>
  <si>
    <t>Unidad Auditable 63</t>
  </si>
  <si>
    <t>Unidad Auditable 64</t>
  </si>
  <si>
    <t>Unidad Auditable 65</t>
  </si>
  <si>
    <t>Unidad Auditable 66</t>
  </si>
  <si>
    <t>Unidad Auditable 67</t>
  </si>
  <si>
    <t>Unidad Auditable 68</t>
  </si>
  <si>
    <t>Unidad Auditable 69</t>
  </si>
  <si>
    <t>Unidad Auditable 70</t>
  </si>
  <si>
    <t>Unidad Auditable 71</t>
  </si>
  <si>
    <t>Unidad Auditable 72</t>
  </si>
  <si>
    <t>Unidad Auditable 73</t>
  </si>
  <si>
    <t>Unidad Auditable 74</t>
  </si>
  <si>
    <t>Unidad Auditable 75</t>
  </si>
  <si>
    <t>Unidad Auditable 76</t>
  </si>
  <si>
    <t>Unidad Auditable 77</t>
  </si>
  <si>
    <t>Unidad Auditable 78</t>
  </si>
  <si>
    <t>Unidad Auditable 79</t>
  </si>
  <si>
    <t>Unidad Auditable 80</t>
  </si>
  <si>
    <t>Unidades Auditables</t>
  </si>
  <si>
    <t>UNIVERSO DE AUDITORIA Y PRIORIZACIÓN DE UNIDADES AUDITABLES</t>
  </si>
  <si>
    <t>NOTA SOBRE DILIGENCIAMIENTO</t>
  </si>
  <si>
    <t>YA CUENTA CON PONDERACIÓN DE RIESGOS, NO DILIGENCIAR ANALISIS OCI</t>
  </si>
  <si>
    <t>DILIGENCIE ANALISIS OCI PARA ESTA UNIDAD AUDITABLE</t>
  </si>
  <si>
    <t>CALIFICACIÓN</t>
  </si>
  <si>
    <t>DESDE</t>
  </si>
  <si>
    <t>HASTA</t>
  </si>
  <si>
    <t>≤10%</t>
  </si>
  <si>
    <t>&gt;10%</t>
  </si>
  <si>
    <t>≤20%</t>
  </si>
  <si>
    <t>&gt;20%</t>
  </si>
  <si>
    <t>≤30%</t>
  </si>
  <si>
    <t>&gt;30%</t>
  </si>
  <si>
    <t>BAJA</t>
  </si>
  <si>
    <t>MEDIA</t>
  </si>
  <si>
    <t xml:space="preserve">ALTA </t>
  </si>
  <si>
    <t>EXTREMA</t>
  </si>
  <si>
    <t>N/A</t>
  </si>
  <si>
    <t>Si</t>
  </si>
  <si>
    <t>Sí</t>
  </si>
  <si>
    <t>JANETH VILLALBA MAHECHA</t>
  </si>
  <si>
    <t xml:space="preserve">Realizar un examen sistemático, objetivo e independiente de los procesos, actividades, operaciones y resultados de las áreas de la empresa; que permita emitir juicios basados en evidencias sobre los aspectos más importantes de la gestión, formular recomendaciones de ajuste y mejoramiento, a fin de que se obtengan los resultados esperados. </t>
  </si>
  <si>
    <t>Seguimiento de Acuerdos de Gestión</t>
  </si>
  <si>
    <t>Seguimiento Informes Gobierno Digital</t>
  </si>
  <si>
    <t>Seguimiento Comité de Sostenibilidad Contable</t>
  </si>
  <si>
    <t>José Edwin Lozano</t>
  </si>
  <si>
    <t>Campaña de fomento de Autocontrol</t>
  </si>
  <si>
    <t>Jefe Oficina de Control Interno         
Técnico Apoyo Atención entes de control
Auditor Designado</t>
  </si>
  <si>
    <t>Ley 1474 de 2011</t>
  </si>
  <si>
    <t>Equipo Oficina de Control Interno</t>
  </si>
  <si>
    <t>Presentación y Aprobación programa de Auditorías</t>
  </si>
  <si>
    <t>Coordinar y Ejecutar Sesiones del  Comité Institucional de Coordinación de Control Interno</t>
  </si>
  <si>
    <t>Janeth Villalba Mahecha</t>
  </si>
  <si>
    <t>Auditoria Misional - Predios Administrados por la ERU</t>
  </si>
  <si>
    <t>Auditoria Procesos Ejecución Proyectos de Obras</t>
  </si>
  <si>
    <t>X</t>
  </si>
  <si>
    <t>Seguimientos a publicaciones de la Contratación en la Plataforma SECOP</t>
  </si>
  <si>
    <t>Seguimiento Comité de Defensa Judicial, Conciliación y Repetición y SIPROJ</t>
  </si>
  <si>
    <t xml:space="preserve">Seguimiento a Verificación, Recomendaciones y Resultados sobre Cumplimiento de normas en materia de Derechos de Autor sobre Software </t>
  </si>
  <si>
    <t>Seguimiento a la Austeridad en el Gasto</t>
  </si>
  <si>
    <t>Evaluación de los Riesgos  de Corrupción</t>
  </si>
  <si>
    <t>Evaluación de los Riesgos  de Gestión</t>
  </si>
  <si>
    <t>Seguimiento Plan de Mejoramiento Contraloría</t>
  </si>
  <si>
    <t>Prestar los servicios de asesoría y acompañamiento requeridos</t>
  </si>
  <si>
    <t>Seguimiento Estado de Cumplimiento Metas Plan de Desarrollo e Indicadores</t>
  </si>
  <si>
    <t>Reparto, seguimiento, revisión y registro de respuestas a Entes Externos de Control</t>
  </si>
  <si>
    <t xml:space="preserve">Lily Moreno </t>
  </si>
  <si>
    <t>Fortalecer los mecanismos de
prevención, investigación y sanción de actos de corrupción y la efectividad
del control de la gestión pública.</t>
  </si>
  <si>
    <t>Decreto Distrital No. 061 del 14 de febrero de 2007</t>
  </si>
  <si>
    <t>Por el cual se reglamenta el funcionamiento de las Cajas Menores y los Avances en Efectivo</t>
  </si>
  <si>
    <t>Decreto 648 de 2017</t>
  </si>
  <si>
    <t>Decreto 648 de 2017 Capitulo 3 Artículo  2.2.21.4.9</t>
  </si>
  <si>
    <t xml:space="preserve">Fortalecer el control interno en los organismos y entidades del Estado. </t>
  </si>
  <si>
    <t>Propiciar el desarrollo pleno del potencial de los habitantes de la ciudad, para alcanzar la felicidad de todos en su condición de individuos, miembros de familia y de la sociedad.</t>
  </si>
  <si>
    <t>Fortalecer el Sistema de Control Interno</t>
  </si>
  <si>
    <t>Lineamientos generales sobre austeridad y transparencia del gasto público en las entidades y organismos del orden distrital.</t>
  </si>
  <si>
    <t>Eficiencia administrativa, participación y servicios al ciudadano por medios electrónicos</t>
  </si>
  <si>
    <t>Resolución Nº 357 de 2008</t>
  </si>
  <si>
    <t>Lograr una información contable con las características de confiabilidad, relevancia y comprensibilidad,</t>
  </si>
  <si>
    <t>Ley 87 de 1993</t>
  </si>
  <si>
    <t>Resolución 011 de 2014</t>
  </si>
  <si>
    <t>Prescribir los métodos, la forma y términos de rendir la cuenta por parte de los responsables del manejo de fondos, bienes o recursos públicos del Distrito Capital y unificar la información que se presenta a la Contraloría de Bogotá, D.C.</t>
  </si>
  <si>
    <t>Edgar Mogollón
José Edwin Lozano</t>
  </si>
  <si>
    <t>José Edwin Lozano 
Edgar Mogollón</t>
  </si>
  <si>
    <t xml:space="preserve">Jefe Oficina de Control Interno    </t>
  </si>
  <si>
    <t>Trabajador Oficial</t>
  </si>
  <si>
    <t>Decreto 648 de 2017, artículo 4
Decreto Nacional No. 1083 de 2015 artículos 2.2.21.1.5 y 2.2.21.1.6</t>
  </si>
  <si>
    <t>Auditoria Proceso Gestión Financiera y Contable</t>
  </si>
  <si>
    <t>Auditoria a la Implementación del Modelo Integrado de Planeación y Gestión MIPG</t>
  </si>
  <si>
    <t xml:space="preserve"> </t>
  </si>
  <si>
    <t>Seguimiento Estrategia Antitrámite</t>
  </si>
  <si>
    <t>Cumplimiento Normas ISO</t>
  </si>
  <si>
    <t>Informe Integral de Gestión OCI</t>
  </si>
  <si>
    <t>Ernesto Quintana</t>
  </si>
  <si>
    <t>Proyecto San Victorino  (Alto volumen de información - terminación Contrato de dos auditores - aun en proceso de contratación)</t>
  </si>
  <si>
    <t>Seguimiento Cajas Menores (SE EFECTUAN SIN PREVIO AVISO)</t>
  </si>
  <si>
    <t>Dirigir la gestión pública al mejor desempeño institucional</t>
  </si>
  <si>
    <t>Evidencia</t>
  </si>
  <si>
    <t>Observación</t>
  </si>
  <si>
    <t>Seguimiento implementación acciones de mejora a raíz de auditorias externas e internas</t>
  </si>
  <si>
    <t>Activos de Información y Funcionamiento Software que maneja la Empresa</t>
  </si>
  <si>
    <t xml:space="preserve">Auditoria Voto Nacional - Contratos Asociados (Auditoria de Gestión Contractual)  </t>
  </si>
  <si>
    <t>http://186.154.195.124/node/2808</t>
  </si>
  <si>
    <t>http://186.154.195.124/mision-y-vision</t>
  </si>
  <si>
    <t>http://186.154.195.124/node/2803</t>
  </si>
  <si>
    <t>http://186.154.195.124/node/3488</t>
  </si>
  <si>
    <t>http://www.eru.gov.co/es/node/1611</t>
  </si>
  <si>
    <t>http://186.154.195.124/organigrama</t>
  </si>
  <si>
    <t>http://www.eru.gov.co/es/search/content?keys=politicas+institucionales</t>
  </si>
  <si>
    <t>http://186.154.195.124/node/3317</t>
  </si>
  <si>
    <t>http://186.154.195.124/mipg/mapa-procesos</t>
  </si>
  <si>
    <t>http://186.154.195.124/search/content?keys=gestion%20documental&amp;page=0</t>
  </si>
  <si>
    <t>http://186.154.195.124/node/1652</t>
  </si>
  <si>
    <t>http://186.154.195.124/node/1625</t>
  </si>
  <si>
    <t>Calle 100, Complejo Hospitalario San Juan de Dios</t>
  </si>
  <si>
    <t>http://www.eru.gov.co/es/node/1540</t>
  </si>
  <si>
    <t>http://www.eru.gov.co/
http://186.154.195.124/</t>
  </si>
  <si>
    <t>http://186.154.195.124/search/content?keys=indicadores%20de%20gestion</t>
  </si>
  <si>
    <t>http://www.eru.gov.co/es/node/1738</t>
  </si>
  <si>
    <t>http://186.154.195.124/node/2395</t>
  </si>
  <si>
    <t>http://186.154.195.124/node/2354</t>
  </si>
  <si>
    <t>http://186.154.195.124/search/content?keys=MAPA+RIESGOS</t>
  </si>
  <si>
    <t>http://www.eru.gov.co/index.php/es/node/1515</t>
  </si>
  <si>
    <t>http://www.eru.gov.co/index.php/es/node/1754</t>
  </si>
  <si>
    <t>http://www.eru.gov.co/es/node/1759</t>
  </si>
  <si>
    <t>http://186.154.195.124/search/content?keys=Comit%C3%A9+Institucional+de+Coordinaci%C3%B3n+de+Control+Interno</t>
  </si>
  <si>
    <t>Evaluación de Riesgos</t>
  </si>
  <si>
    <t xml:space="preserve">
Janeth Villalba Mahecha
Jefe Oficina de Control Interno
Empresa de Renovación y Desarrollo Urbano de Bogotá D.C.
Enero 15 de 2021
</t>
  </si>
  <si>
    <t>INFORME DE TRANSICIÓN NUEVO JEFE DE CONTROL INTERNO</t>
  </si>
  <si>
    <t xml:space="preserve"> ley 1474 de 2011</t>
  </si>
  <si>
    <t>Jefe Oficina de Control Interno</t>
  </si>
  <si>
    <t>Ley 1474 de 2011 - Estatuto Anticorrupción
Decreto 019 de 2012 - "Por el cual se dictan normas para suprimir o reformar regulaciones, procedimientos y trámites innecesarios existentes en la Administración Pública.”</t>
  </si>
  <si>
    <t>Revisar y actualizar los instrumentos básicos de la actividad de auditoria interna</t>
  </si>
  <si>
    <t>Resolución Orgánica 5544 de 2003
Resolución 5580 de 2004
Resolución 003 de 2005</t>
  </si>
  <si>
    <t>Permite el mejoramiento continuo y cumplimiento de los objetivos institucionales de la entidad pública</t>
  </si>
  <si>
    <t>Fortalecer el control interno en los organismos y entidades del Estado</t>
  </si>
  <si>
    <t>Directiva 017 de 2018</t>
  </si>
  <si>
    <t>Reuniones de Autoevaluación Proceso (quincenal)</t>
  </si>
  <si>
    <t>Revisión y actualización del Proceso Evaluación y Seguimiento: Revisión procedimientos, instructivos, formatos, indicadores y riesgos del proceso, asignación y seguimiento  de tareas y actividades programadas, determinación de directrices e instrucciones al grupo de trabajo</t>
  </si>
  <si>
    <t>Contratista Profesional</t>
  </si>
  <si>
    <t>Actividades Programadas</t>
  </si>
  <si>
    <t>Porcentaje ejecutado</t>
  </si>
  <si>
    <t>Observaciones</t>
  </si>
  <si>
    <t>Auditoria Proceso Gestión Financiera y Contable se ejecuto en un 90% quedando pendiente el cierre programado para el mes de enero de 2021</t>
  </si>
  <si>
    <t>CUMPLIMIENTO NORMAS ISO</t>
  </si>
  <si>
    <t xml:space="preserve">Se realizaron Auditorias de Calidad a los 17 procesos de la Empresa </t>
  </si>
  <si>
    <t>Los siguientes informes se finalizaran en enero de 2021:
1. Seguimientos a publicaciones de la Contratación en la Plataforma SECOP (segundo semestre 2020) , Avance 60%
2. Seguimiento Comités Institucionales. Avance 60%
3. Seguimiento Estado de Cumplimiento Metas Plan de Desarrollo e Indicadores Avance 90%
4. Seguimiento Informes Gobierno Digital. Avance 80%
5. Seguimiento Código de Integridad. Avance 80%</t>
  </si>
  <si>
    <t xml:space="preserve">Incluye actividad "Prestar los servicios de asesoría y acompañamiento requeridos"
NOTA: Estas actividades se realizan mensualmente </t>
  </si>
  <si>
    <t>Incluye Actividades Entes de Control y seguimientos a los Planes de Mejoramiento de la Contraloría y por Procesos.</t>
  </si>
  <si>
    <t>Dirección /Oficina</t>
  </si>
  <si>
    <t xml:space="preserve">Nombre del responsable </t>
  </si>
  <si>
    <t xml:space="preserve">Teléfono del responsable </t>
  </si>
  <si>
    <t xml:space="preserve">Correo electrónico del responsable </t>
  </si>
  <si>
    <t>Código UNSPSC (cada código separado por ;)</t>
  </si>
  <si>
    <t>Nombre Contratista</t>
  </si>
  <si>
    <t>Descripción (objeto)</t>
  </si>
  <si>
    <t>Duración del contrato (número)</t>
  </si>
  <si>
    <t>Duración del contrato (intervalo: días, meses, años)</t>
  </si>
  <si>
    <t xml:space="preserve">Modalidad de selección </t>
  </si>
  <si>
    <t>Fuente de los recursos</t>
  </si>
  <si>
    <t>Unidad de contratación (referencia)</t>
  </si>
  <si>
    <t>Oficina de Control Interno</t>
  </si>
  <si>
    <t>jvillalbam@eru.gov.co</t>
  </si>
  <si>
    <t>Prestar servicios profesionales especializados para la ejecución de las actividades relacionadas con las competencias y funciones legales aplicables a la Oficina de Control Interno de la Empresa de Renovación y Desarrollo Urbano de Bogotá de conformidad con lo establecido en la Ley 87 de 1993, los roles asignados por el Decreto Nacional No. 648 de 2017 y demás requisitos legales, en factores referentes a Gobierno Digital, Tecnologías de la Información y las Comunicaciones, Seguridad de la Información y Transparencia y Acceso a la Información Pública en el marco del Modelo Integrado de Planeación y Gestión y de acuerdo con lo definido en el Plan Anual de Auditoría.</t>
  </si>
  <si>
    <t>meses</t>
  </si>
  <si>
    <t>Contratación Directa</t>
  </si>
  <si>
    <t>Recursos Propios</t>
  </si>
  <si>
    <t>Control Interno</t>
  </si>
  <si>
    <t>Prestar servicios profesionales especializados para la ejecución de las actividades relacionadas con las competencias y funciones legales aplicables a la Oficina de Control Interno de la Empresa de Renovación y Desarrollo Urbano de Bogotá de conformidad con lo establecido en la Ley 87 de 1993, los roles asignados por el Decreto Nacional No. 648 de 2017 y demás requisitos legales, en factores referentes a evaluación y seguimiento a procesos, planes, programas y proyectos de la Empresa, de acuerdo con lo definido en el Plan Anual de Auditoría, el Modelo Integrado de Planeación y Gestión y los requisitos técnicos y legales aplicables en cada caso.</t>
  </si>
  <si>
    <t>Prestar servicios profesionales especializados para la ejecución de las actividades relacionadas con las competencias y funciones legales aplicables a la Oficina de Control Interno de la Empresa de Renovación y Desarrollo Urbano de Bogotá de conformidad con lo establecido en la Ley 87 de 1993, los roles asignados por el Decreto Nacional No. 648 de 2017 y demás requisitos legales, en factores referentes a los procesos misionales y de apoyo, evaluación de la administración del riesgo, Sistema de Control Interno, cumplimiento de requisitos legales y regulaciones internas, metas del plan de desarrollo, implementación y sostenibilidad del Modelo Integrado de Planeación y Gestión MIPG, gestión ambiental, seguridad y salud en el trabajo y entes externos de control, en concordancia con el Plan Anual de Auditoría y los requisitos legales aplicables.</t>
  </si>
  <si>
    <t>Prestación de servicios profesionales especializados para apoyar  el cumplimiento  de las actividades  relacionadas con asesoría, seguimiento y evaluación propias de la Oficina de Control Interno de la Empresa de Renovación y Desarrollo Urbano de Bogotá, que involucren temas relacionados con el Control Fiscal, Control Administrativo, Control de legalidad, Control de Gestión y Control de Resultados, en concordancia con el Plan anual de Auditoría, el Modelo Integrado de Planeación y Gestión y los requisitos legales aplicables.</t>
  </si>
  <si>
    <t>Prestar servicios técnicos de apoyo al cumplimiento de actividades propias de la Oficina de Control Interno de la Empresa de Renovación y Desarrollo Urbano de Bogotá D.C. en el marco del Modelo Integrado de Planeación y Gestión y el Plan Anual de Auditorias.</t>
  </si>
  <si>
    <t>Prestar servicios profesionales especializados para la ejecución de las actividades relacionadas con las competencias y funciones legales aplicables a la Oficina de Control Interno de la Empresa de Renovación y Desarrollo Urbano de Bogotá de conformidad con lo establecido en la Ley 87 de 1993, los roles asignados por el Decreto Nacional No. 648 de 2017 y demás requisitos legales, en factores referentes a evaluación y seguimiento de mecanismos de la gestión jurídica, prevención del daño antijurídico y gestión fiscal, asociados a los proyectos de la Empresa, de acuerdo con lo definido en el Plan Anual de Auditoría, el Modelo Integrado de Planeación y Gestión y los requisitos técnicos y legales aplicables en cada caso.</t>
  </si>
  <si>
    <t>En total se realizaron 79 actividades en vigencia 2020</t>
  </si>
  <si>
    <t>LIDERAZGO ESTRATEGICO</t>
  </si>
  <si>
    <t>AUDITOR ADICIONAL 1</t>
  </si>
  <si>
    <t>Prestar servicios profesionales especializados a la oficina de control interno en el marco del MIPG</t>
  </si>
  <si>
    <t>Rubro</t>
  </si>
  <si>
    <t>Constitución Política de 1991, artículos 119 y 267
Ley 42 de 1993
Decreto Nacional No. 403 de 2020</t>
  </si>
  <si>
    <t>Según plan de auditoria de organismo de control</t>
  </si>
  <si>
    <t>Contraloría de Bogotá</t>
  </si>
  <si>
    <t>Visitas Administrativas de Control Fiscal</t>
  </si>
  <si>
    <t xml:space="preserve">Decreto 062 </t>
  </si>
  <si>
    <t>Subgerencia de Planeación y administración de proyectos</t>
  </si>
  <si>
    <t>2020 - 2023</t>
  </si>
  <si>
    <t>Informe de evaluación del Sistema de Control Interno Contable</t>
  </si>
  <si>
    <t>Resolución de la Contaduría General de la Nación No. 193 de 2016</t>
  </si>
  <si>
    <t>Informe Semestral de Evaluación Independiente del Sistema de Control Interno</t>
  </si>
  <si>
    <t>Decreto 648 de 2017 - Artículo 2.2.21.4.8 y Resolución ERU No. 054 de 2018.</t>
  </si>
  <si>
    <t>Resolkución 054 de 2018</t>
  </si>
  <si>
    <t>Convenciones</t>
  </si>
  <si>
    <t>Seguimiento Plan de Mejoramiento por Procesos</t>
  </si>
  <si>
    <t>Resolución 5580 de 2004
Resolución Orgánica 5544 de 2003
Resolución 003 de 2005</t>
  </si>
  <si>
    <t>Inscripción del soporte lógico (software) en el Registro Nacional del derecho de Autor</t>
  </si>
  <si>
    <t>http://www.eru.gov.co/index.php/es/search/content?keys=activos+de+informacion</t>
  </si>
  <si>
    <t>Decreto Ley 1421 de
1993 y en el artículo 9 del Acuerdo 24 de 1993</t>
  </si>
  <si>
    <t>Contraloria pendiente de publicar en pagina web</t>
  </si>
  <si>
    <t>Decreto Ley 2106 de 2019, Artículo 156
Circular Externa No. 100-006 de 2019 del DAFP.</t>
  </si>
  <si>
    <t>Ley 1150 de 2007
Ley 87 de 1993
Decreto Único Reglamentario No. 1082 de 2015</t>
  </si>
  <si>
    <t>Ley 1474 de 2011 Art 76 - 
Decreto Distrital No. 371 de 2010</t>
  </si>
  <si>
    <t>Decreto Distrital No. 807 de 2019</t>
  </si>
  <si>
    <t xml:space="preserve">Decreto Único Reglamentario No. 1082 de 2015 </t>
  </si>
  <si>
    <t>Ley 87 de 1993
Ley 489 de 1998</t>
  </si>
  <si>
    <t xml:space="preserve">Decreto Nacional No. 492 de 2019 </t>
  </si>
  <si>
    <t>Decreto 1499 de 2017</t>
  </si>
  <si>
    <t>Decreto No. 1008 de 2018</t>
  </si>
  <si>
    <t>Ernesto Quintana - José R. Santis</t>
  </si>
  <si>
    <t>Decreto Distrital No. 839 de 2018</t>
  </si>
  <si>
    <t>Edgar Mogollón
José Santis</t>
  </si>
  <si>
    <t>Acuerdo del Concejo de Bogotá No. 761 de 2020 "Un nuevo contrato social y ambiental para la Bogotá del Siglo XXI"
Decreto Distrital No. 807 de 2019</t>
  </si>
  <si>
    <t>Resolución 080 de 2018 - "Por la cual se adopta el Código de Integridad del Servicio Público en la Empresa de Renovación y Desarrollo Urbano de Bogotá D.C. y se dictan otras disposiciones"</t>
  </si>
  <si>
    <t>Seguimiento Reporte - Ley e índice de Transparencia y Acceso a la Información - ITA.</t>
  </si>
  <si>
    <t>Diligenciamiento Encuestas Gobierno Corporativo - Veeduría Distrital.</t>
  </si>
  <si>
    <t>Seguimiento a la actualización de bases de datos en RNBD</t>
  </si>
  <si>
    <t>Actualización de la información contenida en el Registro Nacional de Bases de Datos</t>
  </si>
  <si>
    <t>Presentar el estado del Sistema de Control Interno de la Empresa de Renovación y Desarrollo Urbano de Bogotá, en cumplimiento de lo dispuesto en la Ley 1774 de 2011 y los
lineamientos impartidos por el Departamento Administrativo de la Función Pública en el Manual Operativo del Modelo Integrado de Planeación y Gestión – MIPG</t>
  </si>
  <si>
    <t>Unidad Auditable 13</t>
  </si>
  <si>
    <t>Unidad Auditable 14</t>
  </si>
  <si>
    <t>Unidad Auditable 15</t>
  </si>
  <si>
    <t>Unidad Auditable 16</t>
  </si>
  <si>
    <t>Unidad Auditable 17</t>
  </si>
  <si>
    <t>Evaluación y Seguimiento Implementación MIPG  7 dimensiones y 18 políticas - e informes FURAG.</t>
  </si>
  <si>
    <t>Equipo Auditor OCI</t>
  </si>
  <si>
    <t>Equipo Auditor OCI - Responsables de procesos - atienden auditoria externa</t>
  </si>
  <si>
    <t>Actividad En proceso</t>
  </si>
  <si>
    <t>N°</t>
  </si>
  <si>
    <t>Seguimiento y Control de Acciones de Plan Anticorrupción y Atención al Ciudadano</t>
  </si>
  <si>
    <t>Ejecutado</t>
  </si>
  <si>
    <t>VIGENCIA 2022</t>
  </si>
  <si>
    <t>Contratista tecnico</t>
  </si>
  <si>
    <t>PLAN ANUAL DE AUDITORIA 2021</t>
  </si>
  <si>
    <r>
      <t xml:space="preserve">CONOCIMIENTO DE LA ENTIDAD
</t>
    </r>
    <r>
      <rPr>
        <sz val="11"/>
        <color rgb="FF0000FF"/>
        <rFont val="Century Gothic"/>
        <family val="2"/>
      </rPr>
      <t>EMPRESA DE RENOVACION Y DESARROLLO URBANO DE BOGOTA D.C.</t>
    </r>
    <r>
      <rPr>
        <b/>
        <sz val="11"/>
        <color theme="1"/>
        <rFont val="Century Gothic"/>
        <family val="2"/>
      </rPr>
      <t xml:space="preserve">
</t>
    </r>
  </si>
  <si>
    <t>Versión 1 - 2022</t>
  </si>
  <si>
    <t>El Plan Anual de Auditoria contempla los trabajos de auditoria interna, evaluaciones y seguimientos a realizar durante la vigencia 2022, a través de las cuales se evaluará la gestión institucional, el cumplimiento de objetivos,  la administración del riesgo, los planes de mejoramiento, la aplicación de procedimientos y normas legales vigentes, entre otros criterios.</t>
  </si>
  <si>
    <t>PLAN ANUAL DE AUDITORIA : Empresa de Renovación y Desarrollo Urbano de Bogotá D.C.
Vigencia:2022</t>
  </si>
  <si>
    <t>073 - 2021
Edgar Efren Mogollon Montañez</t>
  </si>
  <si>
    <t>074 - 2021
Ernesto Arturo Quintana Pinilla</t>
  </si>
  <si>
    <t>125 - 2021 
Miguel Angel Pardo Mateus</t>
  </si>
  <si>
    <t>124 - 2021 
Lily Johanna Moreno Gonzalez</t>
  </si>
  <si>
    <t xml:space="preserve">098 - 2021
Omar Urrea Romero </t>
  </si>
  <si>
    <t>123 - 2021 
Flora Isabel Ramírez González</t>
  </si>
  <si>
    <t>075 - 2021
José Ramon Santis Jiménez</t>
  </si>
  <si>
    <t>076-2021
Marcos Andrés Rodríguez Naizaque</t>
  </si>
  <si>
    <t>Prestación de servicios profesionales especializados para apoyar el cumplimiento de las actividades relacionadas con asesoría, seguimiento y evaluación propias de la oficina de control interno de la Empresa de Renovación y Desarrollo Urbano de Bogotá, en lo relacionado con el Sistema Integrado de Gestión, seguimiento y evaluación del Sistema de Gestión de Calidad, Sistema de Control Interno así como el fomento de la cultura de autocontrol, en concordancia con el Plan Anual de Auditoría, el Modelo Integrado de Planeación y Gestión y los requisitos legales aplicables.</t>
  </si>
  <si>
    <t>Funcionamiento</t>
  </si>
  <si>
    <t>Inversión</t>
  </si>
  <si>
    <t xml:space="preserve">Adición
(Teniendo en cuenta Ley de Grantías)
</t>
  </si>
  <si>
    <t>V/r Mernsual</t>
  </si>
  <si>
    <t>V/r Total adición</t>
  </si>
  <si>
    <t>Fecha estimada de inicio de proceso de selección (mes)
ADICION CONTRATO VIGENTE</t>
  </si>
  <si>
    <t>Fecha estimada de presentación de ofertas (mes)
NUEVO CONTRATO</t>
  </si>
  <si>
    <t>Contrato nuevo</t>
  </si>
  <si>
    <t>Rol</t>
  </si>
  <si>
    <t>Auditoria - Informes de Ley en temas relacionados con el control fiscal, control administrativo, control de gestión, control de resultados y atención a entes de control en los temas relacionados y/o afines.</t>
  </si>
  <si>
    <t>Auditoria - Informes de Ley en factores referentes a gobierno digital, tecnologías de la información y las comunicaciones, seguridad de la información y transparencia, acceso a la información pública, atención entes de control en los temas relacionados y/o afines y seguimiento del plan de mejoramiento de la contraloría.</t>
  </si>
  <si>
    <t>Auditoria - Informes de Ley en factores referentes a los procesos misionales y de apoyo, evaluación de la administración del riesgo, sistema de control interno, metas del plan de desarrollo, implementación y sostenibilidad del modelo integrado de planeación y gestión MIPG, Gestión Ambiental, Seguridad y Salud en el trabajo y atención a entes de control en los temas relacionados y/o afines.</t>
  </si>
  <si>
    <t>Auditoria - informes de ley en lo relacionado con el sistema integrado de gestión, seguimiento y evaluación del sistema de gestión de calidad, sistema de control interno, así como el fomento de la cultura de autocontrol, apoyo al Comité Institucional de Coordinación de Control Interno, seguimiento planes de mejoramiento por procesos, seguimiento a mapas de riesgos y atención a entes de control en los temas relacionados y/o afines.</t>
  </si>
  <si>
    <t>Auditoria - Informes de Ley en factores referentes a evaluación y seguimiento a procesos, planes, programas y proyectos de la empresa, apoyo al Comité Distrital de Auditoría e Implementación Normas Internacionales de Auditoría y atención a entes de control en los temas relacionados y/o afines.</t>
  </si>
  <si>
    <t>Auditoria - Informes de Ley en factores referentes a Evaluación y Seguimiento de mecanismos de la Gestión Jurídica, Prevención del Daño Antijurídico y Gestión Fiscal, asociados a los proyectos de la empresa, apoyo procesos contractuales a cargo del área y atención a entes de control en los temas relacionados y/o afines.</t>
  </si>
  <si>
    <t>Apoyo transversal al cumplimiento de los roles de Control Interno y al Plan Anual de Auditoria incluido el Sistema Integrado de Gestión, organización y seguimiento cuadros de control - tareas - requerimientos oficina de control interno.</t>
  </si>
  <si>
    <t xml:space="preserve">Apoyo transversal al cumplimiento de los roles de Control Interno y al Plan Anual de Auditoria incluido el Sistema Integrado de Gestión, organización y seguimiento cuadros de control - tareas - requerimientos oficina de control interno y apoyo logístico </t>
  </si>
  <si>
    <t>enero 2022</t>
  </si>
  <si>
    <t>Julio 2022</t>
  </si>
  <si>
    <t>Contratación transversal</t>
  </si>
  <si>
    <t>Voto Nacional (Incluye Edificio Formación para el Trabajo)</t>
  </si>
  <si>
    <t>Seguimiento Resolución 1519 de 2021  y acceso a la Información</t>
  </si>
  <si>
    <t>Seguimiento líneas de Defensa</t>
  </si>
  <si>
    <t>Seguimiento a la implementación  del Código de Integridad de la Empresa vigencia 2021</t>
  </si>
  <si>
    <t>Auditoría de Control Fiscal en la Modalidad de Desempeño - Fiducias</t>
  </si>
  <si>
    <t>Informes gestión OCI 2021-2022 -  Informe transición jefatura control interno 2022</t>
  </si>
  <si>
    <t>Auditoria Contratos arrendamiento - Predios San Victorino</t>
  </si>
  <si>
    <t>Normas concordantes con el objeto y alcance la Auditoría.</t>
  </si>
  <si>
    <t>Verificar y analizar el desarrollo de los contratos de arrendamiento de las manzanas 10 y 22 de San Victorino, su estado actual así como emitir el informe de auditoria respectivo</t>
  </si>
  <si>
    <t>Normas concordantes con el objeto y alcance la Auditoría</t>
  </si>
  <si>
    <t>Efectuar revisión y análisis del avance de la formulación de los proyectos citados en el alcance de la auditoria.</t>
  </si>
  <si>
    <t>Efectuar estudio, revisión y análisis del estado de diseño, desarrollo, implementación, y/o funcionamiento de los sistemas de información que apoyan la misionalidad de la Empresa.</t>
  </si>
  <si>
    <t xml:space="preserve">Realizar estudio, análisis revisión y adecuada aplicación de los procesos y procedimientos establecidos para el desarrollo de los servicios administrativos y de apoyo que se prestan en la Empresa. </t>
  </si>
  <si>
    <t>Revisión y análisis de la aplicación de la norma en la Empresa y la implementación en cuanto al acceso a la información.</t>
  </si>
  <si>
    <t>Seguimiento a Peticiones, Quejas, Reclamos, Sugerencias y Felicitaciones - Derechos de Petición</t>
  </si>
  <si>
    <t>Revisión de los instrumentos establecidos para el comportamiento y reglas de conducta del auditor interno, así como la evaluación del establecimiento y avance de las acciones de mejora producto de las auditoria cruzada realizada en el año 2021.</t>
  </si>
  <si>
    <t>Seguimiento a Directrices para Prevenir Conductas Irregulares sobre Incumplimiento de Manuales de Funciones y de Procedimientos y Pérdida de Elementos y Documentos Público. Directiva 008 de 2021</t>
  </si>
  <si>
    <t>Directiva Distrital No. 008 de 2021</t>
  </si>
  <si>
    <t>NTC ISO 9001:2015</t>
  </si>
  <si>
    <t xml:space="preserve">José Ramón Santis Jiménez
Edgar Efrén Mogollón Montañez
Marcos Andrés Rodríguez Naizaque
</t>
  </si>
  <si>
    <t>Auditores Internos, Equipo auditor OCI</t>
  </si>
  <si>
    <t>Edgar Mogollón 
Diana del Pilar Romero</t>
  </si>
  <si>
    <t>Lily Moreno
Mauricio Ramos</t>
  </si>
  <si>
    <t>José Santis
Diana del Pilar Romero</t>
  </si>
  <si>
    <t>Ernesto Quintana
Mauricio Ramos</t>
  </si>
  <si>
    <t>Janeth Villalba Mahecha, Diana del Pilar. Lily Moreno.</t>
  </si>
  <si>
    <t>Diana del Pilar Romero y Lily Moreno</t>
  </si>
  <si>
    <t>Modelo Integrado de Planeación y Gestión, actualizado: MIPG – Decreto 1499</t>
  </si>
  <si>
    <t>Evaluar la  efectiva gestión de riesgos: Las funciones que son propietarias de los riesgos y los gestionan. Las funciones que supervisan los riesgos. Las funciones que proporcionan aseguramiento independiente.</t>
  </si>
  <si>
    <t>Revisión Código de Ética del Auditor Interno, Estatuto Auditoría Interna.</t>
  </si>
  <si>
    <t>Programa Aseguramiento Calidad de la Auditoria</t>
  </si>
  <si>
    <t>Diana del Pilar Romero 
Mauricio Ramos</t>
  </si>
  <si>
    <t>Determinar cumplimiento de la Norma NIA 1300.</t>
  </si>
  <si>
    <t xml:space="preserve">Auditoría de Control Fiscal en la Modalidad de Cumplimiento - CHSJD </t>
  </si>
  <si>
    <t>Actividad fuera de términos o no comunicada</t>
  </si>
  <si>
    <t>CRONOGRAMA VIGENCIA AÑO 2022</t>
  </si>
  <si>
    <t>Ley 1712 de 2014 - Res 1519 de 2020
Directiva 006 de 14 de mayo de 2019
Directiva 026 de 25 de agosto de 2020
Directiva 029 de 13 de octubre de 2020</t>
  </si>
  <si>
    <t>Ley 23 de 1982
Decreto 1360 de 1989
Directiva Presidencial 02 de  2002
Circular 1000-06 de 22 de junio de 2004
Circular 07 de diciembre 28 de 2005
Circular 04 de 22 de diciembre de 2006</t>
  </si>
  <si>
    <t>ACTIVIDADES DE CONSULTORÍA-ASESORIA Y ACOMPAÑAMIENTO</t>
  </si>
  <si>
    <t>Transmisión Cuenta Mensual Contraloría</t>
  </si>
  <si>
    <t>Asesoría, acompañamiento  y Transmisión Cuenta Anual Contraloría</t>
  </si>
  <si>
    <t>Asistencia y Participación en los Comités Institucionales-Asesorías requeridas</t>
  </si>
  <si>
    <t>Costeo de los proyectos y rentabilidad de la Empresa</t>
  </si>
  <si>
    <t>Auditoria Proceso Terceros Concurrentes</t>
  </si>
  <si>
    <t>Sistemas de Información Misionales de la Empresa (Contratación)</t>
  </si>
  <si>
    <t>Actividad Planeada</t>
  </si>
  <si>
    <t>Fecha: Enero 26 de 2022 - Oficina de Control Interno</t>
  </si>
  <si>
    <t>Realizar análisis y verificación de la metodología aplicada al costeo de proyectos para establecer la rentabilidad de los mismos y su implementación.</t>
  </si>
  <si>
    <t>Verificar el funcionamiento de los Comités establecidos en la Empresa</t>
  </si>
  <si>
    <t>Seguimiento Cuadro resumen auditorías externas e internas  realizadas</t>
  </si>
  <si>
    <t>Mauricio Ramos
Diana del Pilar Romero  
Lily Moreno</t>
  </si>
  <si>
    <t xml:space="preserve">Seguimiento a la implementación del código de integridad de la Empresa vigencia 2022
Cumplimiento y eficacia de los programas de transparencia y ética empresarial. </t>
  </si>
  <si>
    <t>Atención Visitas – Entes de Control - Atención requerimientos entes de control conforme a las competencias de la OCI</t>
  </si>
  <si>
    <t>Líder: Mauricio Ramos
Diana del Pilar Romero, José Ramón Santis, Andrés Rodríguez, José Edwin Lozano</t>
  </si>
  <si>
    <t>Líder: Flora Ramírez
Equipo OCI</t>
  </si>
  <si>
    <t>Líder: Diana del Pilar Romero
Ernesto Quintana, Mauricio Ramos.</t>
  </si>
  <si>
    <t>Realizar revisión y estudio al proceso concerniente a Terceros Concurrentes y su aplicación en los proyectos de la Empresa.</t>
  </si>
  <si>
    <t>Líder: Lily Moreno
José Edwin Lozano, Flora Ramírez</t>
  </si>
  <si>
    <t>Líder: Ernesto Quintana  
José Ramón Santis, Andrés Rodríguez</t>
  </si>
  <si>
    <t>Servicios Administrativos y de apoyo - PIGA - Talento Humano -  Servicios Logísticos</t>
  </si>
  <si>
    <t>Líder: Edgar Mogollón
Flora Ramírez, Andrés Rodríguez, Mauricio Ramos</t>
  </si>
  <si>
    <t>Líder: José Edwin Lozano
Mauricio Ramos, Edgar Mogollón, Diana del Pilar Romero.</t>
  </si>
  <si>
    <t>Líder: Ernesto Quintana
José Ramón Santis - Andrés Rodríguez</t>
  </si>
  <si>
    <t>Seguimiento Auditoria de Fiducias (Plan de Mejoramiento y Contratación por vencimiento de términos Fiducias actuales)</t>
  </si>
  <si>
    <t>Conforme con los diferentes informes de auditoria realizados por la OCI, se efectuará el seguimiento de los aspectos consignados su estado actual, así como la implementación de las recomendaciones, acciones de mejora y el estado de las mismas</t>
  </si>
  <si>
    <t>Líder: José Edwin Lozano
Diana del Pliar Romero, Edgar Mogollón, Flora Ramírez.</t>
  </si>
  <si>
    <t>Seguimiento Comités Institucionales (Actividad pendiente de finalizar de la Vigencia 2021)</t>
  </si>
  <si>
    <t>Líder: Mauricio Ramos
Flora Ramírez</t>
  </si>
  <si>
    <t>Seguimiento Plan de Mejoramiento Archivística</t>
  </si>
  <si>
    <t>Líder: Edgar Mogollón
José Ramón, Andrés Rodríguez.</t>
  </si>
  <si>
    <t>Evaluación del Estatuto de Auditoria, Código de Ética del Auditor y Plan de Mejoramiento de las Auditorias Cruzadas</t>
  </si>
  <si>
    <t>Líder: Diana del Pilar Romero
Mauricio Ramos.</t>
  </si>
  <si>
    <t>Asesoría y seguimiento a la Implementación del Sistema de Gestión de Calidad bajo concepto del estándar NTC ISO 9001:2015</t>
  </si>
  <si>
    <t>Verificación de la Conformidad del  Sistema de Gestión de la Calidad bajo el concepto del estándar NTC ISO 9001:2015 de la Empresa (Ciclo  Auditorias Internas de Calidad 2022 a 12 procesos).</t>
  </si>
  <si>
    <t>Edgar Mogollón - Andrés Rodríguez</t>
  </si>
  <si>
    <t>Mauricio Ramos
Edgar Mogollón, Flora Ramírez</t>
  </si>
  <si>
    <t>Mauricio Ramos, Flora Ramírez.</t>
  </si>
  <si>
    <t>Lily Moreno, Edgar Mogollón</t>
  </si>
  <si>
    <t>Líder: Mauricio Ramos
Equipo auditor OCI</t>
  </si>
  <si>
    <t>Líder: José Edwin Lozano
Equipo Auditor OCI</t>
  </si>
  <si>
    <t>José Santis
Diana del Pilar Romero
Andrés Rodríguez</t>
  </si>
  <si>
    <t>Lily Moreno,  José Edwin Lozano 
Flora Ramírez y Diana del Pilar Romero</t>
  </si>
  <si>
    <t>Janeth Villalba Mahecha, María del Pilar Romero.</t>
  </si>
  <si>
    <t>Ernesto Quintana, Andrés Rodríguez</t>
  </si>
  <si>
    <t>NIA - Autodiagnóstico aseguramiento de la Calidad del ejercicio de las auditorias internas</t>
  </si>
  <si>
    <t>Lily Moreno - Edgar Mogollón</t>
  </si>
  <si>
    <t>Janeth Villalba Mahecha - Flora Ramírez</t>
  </si>
  <si>
    <t>Janeth Villalba Mahecha - José Santis, Andrés Rodríguez.</t>
  </si>
  <si>
    <t>José Santis - Flora Ramírez</t>
  </si>
  <si>
    <t xml:space="preserve"> Vigencia 2022:  Jefe Oficina OCI, Un (1) Gestor Sénior 3 de planta, Seis (6) contratistas Profesionales Especializados y Dos (2)  Contratistas Técnicos.
 - Tecnológicos: Equipo de cómputo, sistemas de información, sistemas de redes y correo electrónico de la empresa.</t>
  </si>
  <si>
    <t>Prestar la asesoría, asistencia técnica y seguimiento al estado de implementación del Sistema de Gestión de la Calidad bajo el concepto del estándar NTC ISO 9001:2015 en todo el ciclo PHVA.</t>
  </si>
  <si>
    <t>Fortalecer los mecanismos de prevención, investigación y sanción de actos de corrupción y la efectividad del control de la gestión pública.</t>
  </si>
  <si>
    <t>Verificar el cumplimiento del Plan de Acción establecido para la implementación del Código de Integridad de la Empresa, durante la vigencia 2021.</t>
  </si>
  <si>
    <t>Verificar el cumplimiento del Plan de Acción establecido para la implementación del Código de Integridad de la Empresa, del 01/01/2022 al 30/09/2022.</t>
  </si>
  <si>
    <t>Medir el nivel de cumplimiento de la Ley por parte de cada sujeto obligado y generar el indicador denominado índice de Transparencia y Acceso a la Información Pública ITA.</t>
  </si>
  <si>
    <t>Fomentar en toda la institución la formación de una cultura de propio control o autocontrol que contribuya al mejoramiento continúo en el cumplimiento de la misión institucional</t>
  </si>
  <si>
    <t>Verificar el mejoramiento continuo y cumplimiento de los objetivos institucionales de la entidad pública.</t>
  </si>
  <si>
    <t>Decreto 648 de 2017 artículo 4, artículo 16 , artículo 17
Decreto Distrital No. 807 de 2019 numeral 4 artículo 38, parágrafo 1 -Numeral 5 artículo 37 - Numeral 6 artículo 20</t>
  </si>
  <si>
    <t>Realizar el seguimiento de avance y cumplimiento acciones plan de mejoramiento archivistico</t>
  </si>
  <si>
    <t>Auditoría de Control Fiscal en la Modalidad de Regularidad PAD 2022 Vigencia 2021</t>
  </si>
  <si>
    <t>Realizar la revisión, estudio, análisis, de la ejecución de la contratación conforme el alcance determinado (2020-2021-2022- Base: Ver respuesta Concejal Lucía Bastidas Enero 2022 y reporte Veeduría Enero de 2022 - Contratación Ley de Garantías)</t>
  </si>
  <si>
    <t>Orientar, liderar la formulación y seguimiento de las políticas para el fortalecimiento de la función administrativa de los organismos y entidades de Bogotá, Distrito Capital, mediante el diseño e implementación de instrumentos de coordinación y gestión, la promoción del desarrollo institucional, el mejoramiento del servicio a la ciudadana y ciudadano, la protección de recursos documentales de interés público y la coordinación de las políticas del sistema integral de información y desarrollo tecnológico.</t>
  </si>
  <si>
    <t>Permite a las entidades estatales cumplir con las obligaciones de publicidad de los diferentes actos expedidos en los procesos contractuales y permite a los interesados en participar en los procesos de contratación, proponentes, veedurías y a la ciudadanía.</t>
  </si>
  <si>
    <t>Evaluar  la conformidad de los procesos a auditar del Sistema de Gestión de la Calidad de la Empresa con los requisitos del estándar NTC ISO 9001:2015.</t>
  </si>
  <si>
    <t>Establecen directrices y lineamientos en materia de conciliación y Comités de Conciliación en el Distrito Capital.</t>
  </si>
  <si>
    <t>Directrices para prevenir conductas irregulares relacionadas con incumplimiento de los manuales de funciones y de procedimientos y la pérdida de elementos y documentos públicos.</t>
  </si>
  <si>
    <t>Orientar la implementación del SIGD y la operación del MIPG, en su respectiva entidad u organismo.</t>
  </si>
  <si>
    <t>Adopta la metodología e instrumentos para la evaluación de la Gestión del Rendimiento de los Gerentes Públicos.</t>
  </si>
  <si>
    <t>Medir la efectividad de las acciones mínimas de control que deben realizar los responsables de la información financiera de las entidades públicas y garantizar, razonablemente, la producción de información financiera con las características fundamentales de relevancia y representación fiel, definidas en el marco conceptual de! marco normativo que le sea aplicable a la entidad, de acuerdo con lo establecido en el Régimen de Contabilidad Pública.</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</si>
</sst>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quot;$&quot;\ * #,##0_-;\-&quot;$&quot;\ * #,##0_-;_-&quot;$&quot;\ * &quot;-&quot;_-;_-@_-"/>
    <numFmt numFmtId="43" formatCode="_-* #,##0.00_-;\-* #,##0.00_-;_-* &quot;-&quot;??_-;_-@_-"/>
    <numFmt numFmtId="164" formatCode="_(&quot;$&quot;\ * #,##0.00_);_(&quot;$&quot;\ * \(#,##0.00\);_(&quot;$&quot;\ * &quot;-&quot;??_);_(@_)"/>
    <numFmt numFmtId="165" formatCode="[$-C0A]dd\-mmm\-yy;@"/>
    <numFmt numFmtId="166" formatCode="[$-C0A]d\-mmm\-yyyy;@"/>
    <numFmt numFmtId="167" formatCode="0.0"/>
    <numFmt numFmtId="168" formatCode="#,###\ &quot;COP&quot;"/>
  </numFmts>
  <fonts count="75" x14ac:knownFonts="1">
    <font>
      <sz val="11"/>
      <color theme="1"/>
      <name val="Calibri"/>
      <family val="2"/>
      <scheme val="minor"/>
    </font>
    <font>
      <sz val="11"/>
      <color theme="1"/>
      <name val="Calibri"/>
      <family val="2"/>
      <scheme val="minor"/>
    </font>
    <font>
      <sz val="10"/>
      <color theme="1"/>
      <name val="Arial"/>
      <family val="2"/>
    </font>
    <font>
      <b/>
      <sz val="11"/>
      <name val="Calibri"/>
      <family val="2"/>
    </font>
    <font>
      <sz val="9"/>
      <color indexed="81"/>
      <name val="Tahoma"/>
      <family val="2"/>
    </font>
    <font>
      <sz val="10"/>
      <name val="Calibri"/>
      <family val="2"/>
    </font>
    <font>
      <sz val="10"/>
      <color theme="1"/>
      <name val="Calibri"/>
      <family val="2"/>
    </font>
    <font>
      <b/>
      <sz val="10"/>
      <name val="Calibri"/>
      <family val="2"/>
    </font>
    <font>
      <b/>
      <sz val="10"/>
      <color theme="1"/>
      <name val="Arial"/>
      <family val="2"/>
    </font>
    <font>
      <sz val="10"/>
      <name val="Arial"/>
      <family val="2"/>
    </font>
    <font>
      <b/>
      <sz val="11"/>
      <color theme="1"/>
      <name val="Calibri"/>
      <family val="2"/>
      <scheme val="minor"/>
    </font>
    <font>
      <b/>
      <sz val="11"/>
      <name val="Calibri"/>
      <family val="2"/>
      <scheme val="minor"/>
    </font>
    <font>
      <sz val="10"/>
      <color theme="1"/>
      <name val="Calibri"/>
      <family val="2"/>
      <scheme val="minor"/>
    </font>
    <font>
      <u/>
      <sz val="11"/>
      <color theme="10"/>
      <name val="Calibri"/>
      <family val="2"/>
      <scheme val="minor"/>
    </font>
    <font>
      <b/>
      <sz val="15"/>
      <color theme="1"/>
      <name val="Calibri"/>
      <family val="2"/>
      <scheme val="minor"/>
    </font>
    <font>
      <sz val="11"/>
      <color rgb="FF000000"/>
      <name val="Calibri"/>
      <family val="2"/>
      <scheme val="minor"/>
    </font>
    <font>
      <sz val="11"/>
      <color theme="1"/>
      <name val="Century Gothic"/>
      <family val="2"/>
    </font>
    <font>
      <b/>
      <sz val="11"/>
      <color theme="1"/>
      <name val="Century Gothic"/>
      <family val="2"/>
    </font>
    <font>
      <b/>
      <sz val="14"/>
      <color theme="1"/>
      <name val="Century Gothic"/>
      <family val="2"/>
    </font>
    <font>
      <i/>
      <sz val="11"/>
      <color theme="1"/>
      <name val="Century Gothic"/>
      <family val="2"/>
    </font>
    <font>
      <b/>
      <sz val="22"/>
      <color rgb="FF000000"/>
      <name val="Calibri"/>
      <family val="2"/>
      <scheme val="minor"/>
    </font>
    <font>
      <sz val="22"/>
      <color theme="1"/>
      <name val="Calibri"/>
      <family val="2"/>
      <scheme val="minor"/>
    </font>
    <font>
      <sz val="22"/>
      <name val="Calibri"/>
      <family val="2"/>
      <scheme val="minor"/>
    </font>
    <font>
      <b/>
      <sz val="22"/>
      <name val="Calibri"/>
      <family val="2"/>
      <scheme val="minor"/>
    </font>
    <font>
      <b/>
      <sz val="22"/>
      <color theme="1"/>
      <name val="Calibri"/>
      <family val="2"/>
      <scheme val="minor"/>
    </font>
    <font>
      <u/>
      <sz val="11"/>
      <color theme="10"/>
      <name val="Calibri"/>
      <family val="2"/>
    </font>
    <font>
      <sz val="11"/>
      <color indexed="8"/>
      <name val="Calibri"/>
      <family val="2"/>
    </font>
    <font>
      <b/>
      <sz val="35"/>
      <color rgb="FF000000"/>
      <name val="Calibri Light"/>
      <family val="2"/>
      <scheme val="major"/>
    </font>
    <font>
      <sz val="14"/>
      <color rgb="FF000000"/>
      <name val="Century Gothic"/>
      <family val="2"/>
    </font>
    <font>
      <sz val="11"/>
      <color rgb="FF000000"/>
      <name val="Century Gothic"/>
      <family val="2"/>
    </font>
    <font>
      <sz val="8"/>
      <color theme="0"/>
      <name val="Calibri"/>
      <family val="2"/>
      <scheme val="minor"/>
    </font>
    <font>
      <sz val="11"/>
      <color rgb="FF0000FF"/>
      <name val="Century Gothic"/>
      <family val="2"/>
    </font>
    <font>
      <b/>
      <sz val="11"/>
      <color rgb="FF0000FF"/>
      <name val="Century Gothic"/>
      <family val="2"/>
    </font>
    <font>
      <b/>
      <i/>
      <sz val="11"/>
      <color theme="1"/>
      <name val="Century Gothic"/>
      <family val="2"/>
    </font>
    <font>
      <u/>
      <sz val="11"/>
      <color theme="10"/>
      <name val="Century Gothic"/>
      <family val="2"/>
    </font>
    <font>
      <sz val="8"/>
      <color theme="1"/>
      <name val="Calibri"/>
      <family val="2"/>
      <scheme val="minor"/>
    </font>
    <font>
      <b/>
      <sz val="8"/>
      <color theme="1"/>
      <name val="Calibri"/>
      <family val="2"/>
      <scheme val="minor"/>
    </font>
    <font>
      <sz val="8"/>
      <color rgb="FF9C0006"/>
      <name val="Calibri"/>
      <family val="2"/>
      <scheme val="minor"/>
    </font>
    <font>
      <b/>
      <sz val="22"/>
      <color rgb="FF000000"/>
      <name val="Century Gothic"/>
      <family val="2"/>
    </font>
    <font>
      <b/>
      <sz val="22"/>
      <name val="Century Gothic"/>
      <family val="2"/>
    </font>
    <font>
      <b/>
      <sz val="22"/>
      <color theme="1"/>
      <name val="Century Gothic"/>
      <family val="2"/>
    </font>
    <font>
      <sz val="9"/>
      <name val="Century Gothic"/>
      <family val="2"/>
    </font>
    <font>
      <sz val="8"/>
      <name val="Century Gothic"/>
      <family val="2"/>
    </font>
    <font>
      <sz val="11"/>
      <name val="Century Gothic"/>
      <family val="2"/>
    </font>
    <font>
      <b/>
      <sz val="11"/>
      <name val="Century Gothic"/>
      <family val="2"/>
    </font>
    <font>
      <b/>
      <sz val="12"/>
      <name val="Century Gothic"/>
      <family val="2"/>
    </font>
    <font>
      <b/>
      <sz val="8"/>
      <color theme="1"/>
      <name val="Century Gothic"/>
      <family val="2"/>
    </font>
    <font>
      <sz val="8"/>
      <color theme="1"/>
      <name val="Century Gothic"/>
      <family val="2"/>
    </font>
    <font>
      <b/>
      <sz val="9"/>
      <color indexed="81"/>
      <name val="Tahoma"/>
      <family val="2"/>
    </font>
    <font>
      <b/>
      <sz val="12"/>
      <color rgb="FF9C0006"/>
      <name val="Century Gothic"/>
      <family val="2"/>
    </font>
    <font>
      <b/>
      <sz val="14"/>
      <color rgb="FF0000FF"/>
      <name val="Century Gothic"/>
      <family val="2"/>
    </font>
    <font>
      <b/>
      <u/>
      <sz val="14"/>
      <color rgb="FF0000FF"/>
      <name val="Calibri"/>
      <family val="2"/>
      <scheme val="minor"/>
    </font>
    <font>
      <sz val="11"/>
      <color rgb="FF000000"/>
      <name val="Calibri"/>
      <family val="2"/>
    </font>
    <font>
      <b/>
      <sz val="11"/>
      <color rgb="FF000000"/>
      <name val="Century Gothic"/>
      <family val="2"/>
    </font>
    <font>
      <sz val="10"/>
      <color rgb="FF000000"/>
      <name val="Century Gothic"/>
      <family val="2"/>
    </font>
    <font>
      <b/>
      <sz val="10"/>
      <name val="Century Gothic"/>
      <family val="2"/>
    </font>
    <font>
      <b/>
      <sz val="10"/>
      <color rgb="FF000000"/>
      <name val="Century Gothic"/>
      <family val="2"/>
    </font>
    <font>
      <b/>
      <sz val="10"/>
      <color theme="1"/>
      <name val="Calibri"/>
      <family val="2"/>
    </font>
    <font>
      <b/>
      <sz val="16"/>
      <color theme="1"/>
      <name val="Century Gothic"/>
      <family val="2"/>
    </font>
    <font>
      <sz val="8"/>
      <name val="Calibri"/>
      <family val="2"/>
      <scheme val="minor"/>
    </font>
    <font>
      <sz val="11"/>
      <name val="Century Gothic"/>
      <family val="2"/>
    </font>
    <font>
      <b/>
      <sz val="11"/>
      <color theme="1"/>
      <name val="Arial"/>
      <family val="2"/>
    </font>
    <font>
      <b/>
      <sz val="10"/>
      <color theme="1"/>
      <name val="Verdana"/>
      <family val="2"/>
    </font>
    <font>
      <sz val="10"/>
      <color theme="1"/>
      <name val="Verdana"/>
      <family val="2"/>
    </font>
    <font>
      <b/>
      <sz val="14"/>
      <color theme="1"/>
      <name val="Calibri"/>
      <family val="2"/>
      <scheme val="minor"/>
    </font>
    <font>
      <sz val="18"/>
      <color theme="1"/>
      <name val="Calibri"/>
      <family val="2"/>
      <scheme val="minor"/>
    </font>
    <font>
      <sz val="18"/>
      <name val="Calibri"/>
      <family val="2"/>
      <scheme val="minor"/>
    </font>
    <font>
      <b/>
      <sz val="18"/>
      <color theme="1"/>
      <name val="Calibri"/>
      <family val="2"/>
      <scheme val="minor"/>
    </font>
    <font>
      <b/>
      <sz val="18"/>
      <name val="Calibri"/>
      <family val="2"/>
      <scheme val="minor"/>
    </font>
    <font>
      <i/>
      <sz val="18"/>
      <color theme="1"/>
      <name val="Calibri"/>
      <family val="2"/>
      <scheme val="minor"/>
    </font>
    <font>
      <sz val="11"/>
      <color theme="1" tint="4.9989318521683403E-2"/>
      <name val="Arial"/>
      <family val="2"/>
    </font>
    <font>
      <u/>
      <sz val="11"/>
      <color theme="10"/>
      <name val="Arial"/>
      <family val="2"/>
    </font>
    <font>
      <sz val="11"/>
      <color theme="0"/>
      <name val="Arial"/>
      <family val="2"/>
    </font>
    <font>
      <sz val="11"/>
      <color theme="1"/>
      <name val="Arial"/>
      <family val="2"/>
    </font>
    <font>
      <b/>
      <sz val="11"/>
      <color theme="0"/>
      <name val="Arial"/>
      <family val="2"/>
    </font>
  </fonts>
  <fills count="48">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indexed="9"/>
        <bgColor indexed="64"/>
      </patternFill>
    </fill>
    <fill>
      <patternFill patternType="solid">
        <fgColor theme="0"/>
        <bgColor indexed="64"/>
      </patternFill>
    </fill>
    <fill>
      <patternFill patternType="solid">
        <fgColor theme="3" tint="0.79998168889431442"/>
        <bgColor theme="0"/>
      </patternFill>
    </fill>
    <fill>
      <patternFill patternType="solid">
        <fgColor theme="3"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D9D9D9"/>
      </patternFill>
    </fill>
    <fill>
      <patternFill patternType="solid">
        <fgColor theme="8" tint="0.79998168889431442"/>
        <bgColor rgb="FFD9D9D9"/>
      </patternFill>
    </fill>
    <fill>
      <patternFill patternType="solid">
        <fgColor rgb="FFFFC7CE"/>
      </patternFill>
    </fill>
    <fill>
      <patternFill patternType="solid">
        <fgColor theme="4"/>
      </patternFill>
    </fill>
    <fill>
      <patternFill patternType="solid">
        <fgColor theme="5"/>
      </patternFill>
    </fill>
    <fill>
      <patternFill patternType="solid">
        <fgColor theme="9" tint="0.39997558519241921"/>
        <bgColor indexed="64"/>
      </patternFill>
    </fill>
    <fill>
      <patternFill patternType="solid">
        <fgColor rgb="FF002060"/>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6"/>
        <bgColor indexed="64"/>
      </patternFill>
    </fill>
    <fill>
      <patternFill patternType="solid">
        <fgColor rgb="FF00B050"/>
        <bgColor indexed="64"/>
      </patternFill>
    </fill>
    <fill>
      <patternFill patternType="solid">
        <fgColor rgb="FFD6DCE4"/>
        <bgColor rgb="FFD6DCE4"/>
      </patternFill>
    </fill>
    <fill>
      <patternFill patternType="solid">
        <fgColor rgb="FFCCCCFF"/>
        <bgColor indexed="64"/>
      </patternFill>
    </fill>
    <fill>
      <patternFill patternType="solid">
        <fgColor rgb="FFFF0000"/>
        <bgColor rgb="FFFF0000"/>
      </patternFill>
    </fill>
    <fill>
      <patternFill patternType="solid">
        <fgColor rgb="FFFFFF00"/>
        <bgColor rgb="FFFFFF00"/>
      </patternFill>
    </fill>
    <fill>
      <patternFill patternType="solid">
        <fgColor rgb="FFFFC000"/>
        <bgColor rgb="FFFFC000"/>
      </patternFill>
    </fill>
    <fill>
      <patternFill patternType="solid">
        <fgColor rgb="FF92D050"/>
        <bgColor rgb="FF92D050"/>
      </patternFill>
    </fill>
    <fill>
      <patternFill patternType="solid">
        <fgColor rgb="FFFFFFFF"/>
        <bgColor rgb="FFFFFFFF"/>
      </patternFill>
    </fill>
    <fill>
      <patternFill patternType="solid">
        <fgColor theme="3" tint="0.59999389629810485"/>
        <bgColor indexed="64"/>
      </patternFill>
    </fill>
    <fill>
      <patternFill patternType="solid">
        <fgColor theme="1"/>
        <bgColor indexed="64"/>
      </patternFill>
    </fill>
    <fill>
      <patternFill patternType="solid">
        <fgColor theme="2" tint="-9.9978637043366805E-2"/>
        <bgColor indexed="64"/>
      </patternFill>
    </fill>
    <fill>
      <patternFill patternType="solid">
        <fgColor theme="8" tint="0.39997558519241921"/>
        <bgColor indexed="64"/>
      </patternFill>
    </fill>
    <fill>
      <patternFill patternType="solid">
        <fgColor theme="7"/>
        <bgColor indexed="64"/>
      </patternFill>
    </fill>
    <fill>
      <patternFill patternType="solid">
        <fgColor rgb="FFDBE5F1"/>
        <bgColor indexed="64"/>
      </patternFill>
    </fill>
    <fill>
      <patternFill patternType="solid">
        <fgColor theme="9" tint="0.79998168889431442"/>
        <bgColor theme="4" tint="0.79998168889431442"/>
      </patternFill>
    </fill>
    <fill>
      <patternFill patternType="solid">
        <fgColor theme="9" tint="-0.499984740745262"/>
        <bgColor indexed="64"/>
      </patternFill>
    </fill>
    <fill>
      <patternFill patternType="solid">
        <fgColor theme="5" tint="-0.249977111117893"/>
        <bgColor indexed="64"/>
      </patternFill>
    </fill>
    <fill>
      <patternFill patternType="solid">
        <fgColor theme="9" tint="0.79998168889431442"/>
        <bgColor indexed="64"/>
      </patternFill>
    </fill>
    <fill>
      <patternFill patternType="solid">
        <fgColor theme="9" tint="-0.499984740745262"/>
        <bgColor theme="4" tint="0.79998168889431442"/>
      </patternFill>
    </fill>
    <fill>
      <patternFill patternType="solid">
        <fgColor theme="9" tint="0.59999389629810485"/>
        <bgColor indexed="64"/>
      </patternFill>
    </fill>
  </fills>
  <borders count="117">
    <border>
      <left/>
      <right/>
      <top/>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right/>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auto="1"/>
      </left>
      <right style="medium">
        <color auto="1"/>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auto="1"/>
      </right>
      <top style="thin">
        <color auto="1"/>
      </top>
      <bottom style="medium">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top style="medium">
        <color indexed="64"/>
      </top>
      <bottom/>
      <diagonal/>
    </border>
    <border>
      <left style="thin">
        <color indexed="64"/>
      </left>
      <right style="medium">
        <color indexed="64"/>
      </right>
      <top style="thin">
        <color indexed="64"/>
      </top>
      <bottom/>
      <diagonal/>
    </border>
    <border>
      <left style="thin">
        <color auto="1"/>
      </left>
      <right style="medium">
        <color indexed="64"/>
      </right>
      <top/>
      <bottom style="thin">
        <color auto="1"/>
      </bottom>
      <diagonal/>
    </border>
    <border>
      <left style="hair">
        <color indexed="64"/>
      </left>
      <right style="hair">
        <color indexed="64"/>
      </right>
      <top/>
      <bottom/>
      <diagonal/>
    </border>
    <border>
      <left style="hair">
        <color indexed="64"/>
      </left>
      <right/>
      <top/>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diagonal/>
    </border>
    <border>
      <left style="medium">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bottom/>
      <diagonal/>
    </border>
    <border>
      <left style="medium">
        <color rgb="FF000000"/>
      </left>
      <right style="thin">
        <color rgb="FF000000"/>
      </right>
      <top/>
      <bottom style="thin">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bottom style="medium">
        <color rgb="FF000000"/>
      </bottom>
      <diagonal/>
    </border>
    <border>
      <left style="medium">
        <color rgb="FF000000"/>
      </left>
      <right/>
      <top/>
      <bottom/>
      <diagonal/>
    </border>
    <border>
      <left/>
      <right style="medium">
        <color rgb="FF000000"/>
      </right>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auto="1"/>
      </left>
      <right/>
      <top style="thin">
        <color auto="1"/>
      </top>
      <bottom/>
      <diagonal/>
    </border>
    <border>
      <left style="thin">
        <color indexed="64"/>
      </left>
      <right/>
      <top style="medium">
        <color indexed="64"/>
      </top>
      <bottom style="thin">
        <color indexed="64"/>
      </bottom>
      <diagonal/>
    </border>
    <border>
      <left/>
      <right style="thin">
        <color auto="1"/>
      </right>
      <top style="thin">
        <color auto="1"/>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right style="medium">
        <color rgb="FF000000"/>
      </right>
      <top/>
      <bottom style="thin">
        <color rgb="FF000000"/>
      </bottom>
      <diagonal/>
    </border>
    <border>
      <left style="medium">
        <color rgb="FF000000"/>
      </left>
      <right/>
      <top style="medium">
        <color rgb="FF000000"/>
      </top>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thin">
        <color rgb="FF000000"/>
      </left>
      <right style="medium">
        <color rgb="FF000000"/>
      </right>
      <top style="medium">
        <color indexed="64"/>
      </top>
      <bottom style="medium">
        <color indexed="64"/>
      </bottom>
      <diagonal/>
    </border>
    <border>
      <left style="medium">
        <color rgb="FF000000"/>
      </left>
      <right style="thin">
        <color rgb="FF000000"/>
      </right>
      <top style="medium">
        <color indexed="64"/>
      </top>
      <bottom style="medium">
        <color indexed="64"/>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rgb="FF000000"/>
      </bottom>
      <diagonal/>
    </border>
    <border>
      <left style="medium">
        <color indexed="64"/>
      </left>
      <right style="medium">
        <color indexed="64"/>
      </right>
      <top style="thin">
        <color rgb="FF000000"/>
      </top>
      <bottom style="medium">
        <color indexed="64"/>
      </bottom>
      <diagonal/>
    </border>
    <border>
      <left style="medium">
        <color indexed="64"/>
      </left>
      <right style="medium">
        <color indexed="64"/>
      </right>
      <top style="thin">
        <color indexed="64"/>
      </top>
      <bottom/>
      <diagonal/>
    </border>
    <border>
      <left/>
      <right/>
      <top style="thin">
        <color auto="1"/>
      </top>
      <bottom style="medium">
        <color auto="1"/>
      </bottom>
      <diagonal/>
    </border>
    <border>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thin">
        <color indexed="64"/>
      </top>
      <bottom/>
      <diagonal/>
    </border>
    <border>
      <left/>
      <right style="thin">
        <color indexed="64"/>
      </right>
      <top/>
      <bottom style="medium">
        <color indexed="64"/>
      </bottom>
      <diagonal/>
    </border>
    <border>
      <left/>
      <right style="thin">
        <color indexed="64"/>
      </right>
      <top/>
      <bottom style="thin">
        <color indexed="64"/>
      </bottom>
      <diagonal/>
    </border>
    <border>
      <left/>
      <right style="medium">
        <color indexed="64"/>
      </right>
      <top style="thin">
        <color auto="1"/>
      </top>
      <bottom style="medium">
        <color indexed="64"/>
      </bottom>
      <diagonal/>
    </border>
  </borders>
  <cellStyleXfs count="19">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9" fillId="0" borderId="0"/>
    <xf numFmtId="0" fontId="13" fillId="0" borderId="0" applyNumberFormat="0" applyFill="0" applyBorder="0" applyAlignment="0" applyProtection="0"/>
    <xf numFmtId="0" fontId="25" fillId="0" borderId="0" applyNumberFormat="0" applyFill="0" applyBorder="0" applyAlignment="0" applyProtection="0">
      <alignment vertical="top"/>
      <protection locked="0"/>
    </xf>
    <xf numFmtId="164" fontId="26" fillId="0" borderId="0" applyFont="0" applyFill="0" applyBorder="0" applyAlignment="0" applyProtection="0"/>
    <xf numFmtId="164" fontId="1" fillId="0" borderId="0" applyFont="0" applyFill="0" applyBorder="0" applyAlignment="0" applyProtection="0"/>
    <xf numFmtId="0" fontId="9" fillId="0" borderId="0"/>
    <xf numFmtId="0" fontId="1" fillId="0" borderId="0"/>
    <xf numFmtId="0" fontId="30" fillId="15" borderId="0" applyNumberFormat="0" applyBorder="0" applyAlignment="0" applyProtection="0"/>
    <xf numFmtId="0" fontId="30" fillId="16" borderId="0" applyNumberFormat="0" applyBorder="0" applyAlignment="0" applyProtection="0"/>
    <xf numFmtId="0" fontId="37" fillId="14" borderId="0" applyNumberFormat="0" applyBorder="0" applyAlignment="0" applyProtection="0"/>
    <xf numFmtId="0" fontId="52" fillId="0" borderId="0"/>
    <xf numFmtId="0" fontId="62" fillId="41" borderId="0" applyNumberFormat="0" applyBorder="0" applyProtection="0">
      <alignment horizontal="center" vertical="center"/>
    </xf>
    <xf numFmtId="49" fontId="63" fillId="0" borderId="0" applyFill="0" applyBorder="0" applyProtection="0">
      <alignment horizontal="left" vertical="center"/>
    </xf>
    <xf numFmtId="168" fontId="2" fillId="0" borderId="0" applyFont="0" applyFill="0" applyBorder="0" applyAlignment="0" applyProtection="0"/>
    <xf numFmtId="42" fontId="1" fillId="0" borderId="0" applyFont="0" applyFill="0" applyBorder="0" applyAlignment="0" applyProtection="0"/>
  </cellStyleXfs>
  <cellXfs count="734">
    <xf numFmtId="0" fontId="0" fillId="0" borderId="0" xfId="0"/>
    <xf numFmtId="0" fontId="0" fillId="0" borderId="1" xfId="0" applyBorder="1"/>
    <xf numFmtId="0" fontId="0" fillId="0" borderId="16" xfId="0" applyBorder="1"/>
    <xf numFmtId="0" fontId="0" fillId="0" borderId="17" xfId="0" applyBorder="1"/>
    <xf numFmtId="9" fontId="0" fillId="0" borderId="18" xfId="2" applyFont="1" applyBorder="1"/>
    <xf numFmtId="0" fontId="0" fillId="0" borderId="19" xfId="0" applyBorder="1"/>
    <xf numFmtId="9" fontId="0" fillId="0" borderId="20" xfId="2" applyFont="1" applyBorder="1"/>
    <xf numFmtId="0" fontId="0" fillId="0" borderId="21" xfId="0" applyBorder="1"/>
    <xf numFmtId="0" fontId="0" fillId="0" borderId="5" xfId="0" applyBorder="1"/>
    <xf numFmtId="9" fontId="0" fillId="0" borderId="22" xfId="2" applyFont="1" applyBorder="1"/>
    <xf numFmtId="0" fontId="0" fillId="0" borderId="23" xfId="0" applyBorder="1"/>
    <xf numFmtId="0" fontId="0" fillId="0" borderId="12" xfId="0" applyBorder="1"/>
    <xf numFmtId="0" fontId="0" fillId="0" borderId="24" xfId="0" applyBorder="1"/>
    <xf numFmtId="0" fontId="0" fillId="0" borderId="26" xfId="0" applyBorder="1"/>
    <xf numFmtId="0" fontId="0" fillId="0" borderId="27" xfId="0" applyBorder="1"/>
    <xf numFmtId="0" fontId="10" fillId="9" borderId="28" xfId="0" applyFont="1" applyFill="1" applyBorder="1" applyAlignment="1">
      <alignment horizontal="center"/>
    </xf>
    <xf numFmtId="0" fontId="0" fillId="0" borderId="0" xfId="0" applyAlignment="1">
      <alignment wrapText="1"/>
    </xf>
    <xf numFmtId="0" fontId="0" fillId="7" borderId="34" xfId="0" applyFill="1" applyBorder="1"/>
    <xf numFmtId="0" fontId="0" fillId="7" borderId="35" xfId="0" applyFill="1" applyBorder="1"/>
    <xf numFmtId="0" fontId="0" fillId="7" borderId="36" xfId="0" applyFill="1" applyBorder="1"/>
    <xf numFmtId="0" fontId="0" fillId="7" borderId="13" xfId="0" applyFill="1" applyBorder="1"/>
    <xf numFmtId="0" fontId="0" fillId="7" borderId="0" xfId="0" applyFill="1" applyBorder="1"/>
    <xf numFmtId="0" fontId="0" fillId="7" borderId="14" xfId="0" applyFill="1" applyBorder="1"/>
    <xf numFmtId="0" fontId="0" fillId="7" borderId="7" xfId="0" applyFill="1" applyBorder="1"/>
    <xf numFmtId="0" fontId="0" fillId="7" borderId="4" xfId="0" applyFill="1" applyBorder="1"/>
    <xf numFmtId="0" fontId="0" fillId="7" borderId="8" xfId="0" applyFill="1" applyBorder="1"/>
    <xf numFmtId="0" fontId="0" fillId="7" borderId="0" xfId="0" applyFill="1"/>
    <xf numFmtId="0" fontId="15" fillId="7" borderId="13" xfId="0" applyFont="1" applyFill="1" applyBorder="1" applyAlignment="1">
      <alignment horizontal="justify" vertical="center"/>
    </xf>
    <xf numFmtId="0" fontId="18" fillId="7" borderId="0" xfId="0" applyFont="1" applyFill="1" applyBorder="1"/>
    <xf numFmtId="0" fontId="15" fillId="7" borderId="7" xfId="0" applyFont="1" applyFill="1" applyBorder="1" applyAlignment="1">
      <alignment horizontal="justify" vertical="center"/>
    </xf>
    <xf numFmtId="0" fontId="17" fillId="0" borderId="28" xfId="0" applyFont="1" applyBorder="1"/>
    <xf numFmtId="14" fontId="16" fillId="0" borderId="30" xfId="0" applyNumberFormat="1" applyFont="1" applyBorder="1"/>
    <xf numFmtId="0" fontId="16" fillId="0" borderId="0" xfId="0" applyFont="1"/>
    <xf numFmtId="9" fontId="0" fillId="0" borderId="40" xfId="2" applyFont="1" applyBorder="1"/>
    <xf numFmtId="0" fontId="0" fillId="0" borderId="26" xfId="0" applyBorder="1" applyAlignment="1">
      <alignment horizontal="center"/>
    </xf>
    <xf numFmtId="9" fontId="0" fillId="7" borderId="35" xfId="0" applyNumberFormat="1" applyFill="1" applyBorder="1"/>
    <xf numFmtId="9" fontId="0" fillId="7" borderId="0" xfId="0" applyNumberFormat="1" applyFill="1" applyBorder="1"/>
    <xf numFmtId="0" fontId="21" fillId="0" borderId="0" xfId="0" applyFont="1" applyAlignment="1">
      <alignment horizontal="center" vertical="center" wrapText="1"/>
    </xf>
    <xf numFmtId="0" fontId="21" fillId="7" borderId="0" xfId="0" applyFont="1" applyFill="1" applyAlignment="1">
      <alignment horizontal="center" vertical="center"/>
    </xf>
    <xf numFmtId="0" fontId="21" fillId="0" borderId="0" xfId="0" applyFont="1" applyAlignment="1">
      <alignment horizontal="center" vertical="center"/>
    </xf>
    <xf numFmtId="0" fontId="21" fillId="7" borderId="0" xfId="0" applyFont="1" applyFill="1" applyAlignment="1">
      <alignment horizontal="left" vertical="top"/>
    </xf>
    <xf numFmtId="0" fontId="21" fillId="7" borderId="0" xfId="0" applyFont="1" applyFill="1" applyBorder="1" applyAlignment="1">
      <alignment horizontal="left" vertical="top"/>
    </xf>
    <xf numFmtId="0" fontId="21" fillId="7" borderId="0" xfId="0" applyFont="1" applyFill="1"/>
    <xf numFmtId="0" fontId="21" fillId="0" borderId="0" xfId="0" applyFont="1"/>
    <xf numFmtId="0" fontId="21" fillId="0" borderId="0" xfId="0" applyFont="1" applyAlignment="1">
      <alignment horizontal="left" vertical="center" wrapText="1"/>
    </xf>
    <xf numFmtId="0" fontId="21" fillId="0" borderId="0" xfId="0" applyFont="1" applyFill="1" applyAlignment="1">
      <alignment horizontal="left" vertical="top"/>
    </xf>
    <xf numFmtId="0" fontId="17" fillId="0" borderId="1" xfId="0" applyFont="1" applyBorder="1" applyAlignment="1">
      <alignment horizontal="center" vertical="center"/>
    </xf>
    <xf numFmtId="0" fontId="28" fillId="7" borderId="13" xfId="0" applyFont="1" applyFill="1" applyBorder="1" applyAlignment="1">
      <alignment horizontal="left" vertical="center" wrapText="1"/>
    </xf>
    <xf numFmtId="0" fontId="28" fillId="7" borderId="0" xfId="0" applyFont="1" applyFill="1" applyBorder="1" applyAlignment="1">
      <alignment horizontal="left" vertical="center" wrapText="1"/>
    </xf>
    <xf numFmtId="0" fontId="28" fillId="7" borderId="14" xfId="0" applyFont="1" applyFill="1" applyBorder="1" applyAlignment="1">
      <alignment horizontal="left" vertical="center" wrapText="1"/>
    </xf>
    <xf numFmtId="0" fontId="28" fillId="7" borderId="2" xfId="0" applyFont="1" applyFill="1" applyBorder="1" applyAlignment="1">
      <alignment horizontal="left" vertical="center" wrapText="1"/>
    </xf>
    <xf numFmtId="0" fontId="28" fillId="7" borderId="37" xfId="0" applyFont="1" applyFill="1" applyBorder="1" applyAlignment="1">
      <alignment horizontal="left" vertical="center" wrapText="1"/>
    </xf>
    <xf numFmtId="0" fontId="28" fillId="7" borderId="38" xfId="0" applyFont="1" applyFill="1" applyBorder="1" applyAlignment="1">
      <alignment horizontal="left" vertical="center" wrapText="1"/>
    </xf>
    <xf numFmtId="0" fontId="18" fillId="7" borderId="37" xfId="0" applyFont="1" applyFill="1" applyBorder="1" applyAlignment="1">
      <alignment horizontal="left" vertical="center"/>
    </xf>
    <xf numFmtId="0" fontId="17" fillId="0" borderId="0" xfId="0" applyFont="1" applyBorder="1"/>
    <xf numFmtId="14" fontId="16" fillId="0" borderId="0" xfId="0" applyNumberFormat="1" applyFont="1" applyBorder="1"/>
    <xf numFmtId="0" fontId="18" fillId="7" borderId="0" xfId="0" applyFont="1" applyFill="1" applyBorder="1" applyAlignment="1">
      <alignment horizontal="left" vertical="center"/>
    </xf>
    <xf numFmtId="0" fontId="17" fillId="10" borderId="1" xfId="0" applyFont="1" applyFill="1" applyBorder="1" applyAlignment="1">
      <alignment horizontal="center" vertical="center" wrapText="1"/>
    </xf>
    <xf numFmtId="0" fontId="16" fillId="0" borderId="1" xfId="0" applyFont="1" applyBorder="1" applyAlignment="1">
      <alignment wrapText="1"/>
    </xf>
    <xf numFmtId="0" fontId="16" fillId="0" borderId="1" xfId="0" applyFont="1" applyBorder="1"/>
    <xf numFmtId="0" fontId="16" fillId="0" borderId="1" xfId="0" applyFont="1" applyBorder="1" applyAlignment="1">
      <alignment vertical="center" wrapText="1"/>
    </xf>
    <xf numFmtId="0" fontId="16" fillId="0" borderId="1" xfId="0" applyFont="1" applyBorder="1" applyAlignment="1">
      <alignment vertical="center"/>
    </xf>
    <xf numFmtId="0" fontId="16" fillId="0" borderId="1" xfId="0" applyFont="1" applyBorder="1" applyAlignment="1">
      <alignment horizontal="center" vertical="center"/>
    </xf>
    <xf numFmtId="0" fontId="16" fillId="0" borderId="1" xfId="0" applyFont="1" applyBorder="1" applyAlignment="1">
      <alignment horizontal="left" vertical="center" wrapText="1"/>
    </xf>
    <xf numFmtId="0" fontId="18" fillId="10" borderId="1" xfId="0" applyFont="1" applyFill="1" applyBorder="1" applyAlignment="1">
      <alignment horizontal="center" wrapText="1"/>
    </xf>
    <xf numFmtId="0" fontId="18" fillId="10" borderId="1" xfId="0" applyFont="1" applyFill="1" applyBorder="1" applyAlignment="1">
      <alignment horizontal="center" vertical="center" wrapText="1"/>
    </xf>
    <xf numFmtId="0" fontId="29" fillId="0" borderId="1" xfId="0" applyFont="1" applyBorder="1" applyAlignment="1">
      <alignment horizontal="left" vertical="center" wrapText="1"/>
    </xf>
    <xf numFmtId="0" fontId="0" fillId="18" borderId="0" xfId="0" applyFill="1"/>
    <xf numFmtId="0" fontId="17" fillId="7" borderId="42" xfId="0" applyFont="1" applyFill="1" applyBorder="1" applyAlignment="1">
      <alignment vertical="center"/>
    </xf>
    <xf numFmtId="0" fontId="0" fillId="7" borderId="0" xfId="0" applyFill="1" applyAlignment="1">
      <alignment wrapText="1"/>
    </xf>
    <xf numFmtId="0" fontId="17" fillId="7" borderId="0" xfId="0" applyFont="1" applyFill="1" applyBorder="1" applyAlignment="1">
      <alignment vertical="center"/>
    </xf>
    <xf numFmtId="0" fontId="0" fillId="7" borderId="0" xfId="0" applyFill="1" applyBorder="1" applyAlignment="1">
      <alignment horizontal="center"/>
    </xf>
    <xf numFmtId="0" fontId="16" fillId="0" borderId="19" xfId="0" applyFont="1" applyBorder="1"/>
    <xf numFmtId="0" fontId="0" fillId="0" borderId="13" xfId="0" applyBorder="1"/>
    <xf numFmtId="0" fontId="0" fillId="0" borderId="0" xfId="0" applyBorder="1"/>
    <xf numFmtId="0" fontId="0" fillId="0" borderId="14" xfId="0" applyBorder="1"/>
    <xf numFmtId="0" fontId="17" fillId="10" borderId="19" xfId="0" applyFont="1" applyFill="1" applyBorder="1" applyAlignment="1">
      <alignment horizontal="center" vertical="center" wrapText="1"/>
    </xf>
    <xf numFmtId="0" fontId="17" fillId="10" borderId="20" xfId="0" applyFont="1" applyFill="1" applyBorder="1" applyAlignment="1">
      <alignment horizontal="center" vertical="center" wrapText="1"/>
    </xf>
    <xf numFmtId="0" fontId="16" fillId="0" borderId="20" xfId="0" applyFont="1" applyBorder="1" applyAlignment="1">
      <alignment horizontal="left" vertical="center"/>
    </xf>
    <xf numFmtId="0" fontId="16" fillId="0" borderId="20" xfId="0" applyFont="1" applyBorder="1" applyAlignment="1">
      <alignment wrapText="1"/>
    </xf>
    <xf numFmtId="0" fontId="16" fillId="0" borderId="5" xfId="0" applyFont="1" applyBorder="1" applyAlignment="1">
      <alignment horizontal="left" vertical="center" wrapText="1"/>
    </xf>
    <xf numFmtId="0" fontId="16" fillId="0" borderId="22" xfId="0" applyFont="1" applyBorder="1" applyAlignment="1">
      <alignment wrapText="1"/>
    </xf>
    <xf numFmtId="0" fontId="33" fillId="20" borderId="1" xfId="0" applyFont="1" applyFill="1" applyBorder="1" applyAlignment="1">
      <alignment horizontal="center"/>
    </xf>
    <xf numFmtId="0" fontId="17" fillId="0" borderId="1" xfId="0" applyFont="1" applyBorder="1" applyAlignment="1">
      <alignment horizontal="left" vertical="center"/>
    </xf>
    <xf numFmtId="0" fontId="34" fillId="0" borderId="1" xfId="5" quotePrefix="1" applyFont="1" applyBorder="1" applyAlignment="1">
      <alignment horizontal="center" vertical="center" wrapText="1"/>
    </xf>
    <xf numFmtId="0" fontId="17" fillId="0" borderId="1" xfId="0" applyFont="1" applyBorder="1" applyAlignment="1">
      <alignment horizontal="left" vertical="center" wrapText="1"/>
    </xf>
    <xf numFmtId="0" fontId="34" fillId="0" borderId="1" xfId="5" applyFont="1" applyBorder="1" applyAlignment="1">
      <alignment horizontal="center" vertical="center"/>
    </xf>
    <xf numFmtId="0" fontId="34" fillId="0" borderId="1" xfId="5" quotePrefix="1" applyFont="1" applyBorder="1" applyAlignment="1">
      <alignment horizontal="center" vertical="center"/>
    </xf>
    <xf numFmtId="0" fontId="17" fillId="0" borderId="1" xfId="0" applyFont="1" applyBorder="1" applyAlignment="1">
      <alignment vertical="center" wrapText="1"/>
    </xf>
    <xf numFmtId="0" fontId="34" fillId="0" borderId="1" xfId="5" quotePrefix="1" applyFont="1" applyBorder="1"/>
    <xf numFmtId="0" fontId="35" fillId="0" borderId="0" xfId="0" applyFont="1"/>
    <xf numFmtId="0" fontId="35" fillId="0" borderId="0" xfId="0" applyFont="1" applyAlignment="1">
      <alignment horizontal="center"/>
    </xf>
    <xf numFmtId="0" fontId="35" fillId="21" borderId="1" xfId="0" applyFont="1" applyFill="1" applyBorder="1" applyAlignment="1">
      <alignment horizontal="center"/>
    </xf>
    <xf numFmtId="0" fontId="35" fillId="17" borderId="1" xfId="0" applyFont="1" applyFill="1" applyBorder="1" applyAlignment="1">
      <alignment horizontal="center"/>
    </xf>
    <xf numFmtId="0" fontId="43" fillId="0" borderId="1" xfId="0" applyFont="1" applyFill="1" applyBorder="1" applyAlignment="1">
      <alignment horizontal="center" vertical="center" wrapText="1"/>
    </xf>
    <xf numFmtId="0" fontId="41" fillId="0" borderId="1" xfId="0" applyFont="1" applyFill="1" applyBorder="1" applyAlignment="1">
      <alignment horizontal="center" vertical="center" wrapText="1"/>
    </xf>
    <xf numFmtId="0" fontId="41" fillId="0" borderId="1" xfId="0" applyFont="1" applyFill="1" applyBorder="1" applyAlignment="1">
      <alignment horizontal="center" wrapText="1"/>
    </xf>
    <xf numFmtId="0" fontId="16" fillId="11" borderId="1" xfId="11" applyFont="1" applyFill="1" applyBorder="1" applyAlignment="1">
      <alignment horizontal="center" vertical="center"/>
    </xf>
    <xf numFmtId="0" fontId="16" fillId="11" borderId="1" xfId="11" applyFont="1" applyFill="1" applyBorder="1" applyAlignment="1">
      <alignment horizontal="center" vertical="center" wrapText="1"/>
    </xf>
    <xf numFmtId="0" fontId="16" fillId="7" borderId="0" xfId="0" applyFont="1" applyFill="1"/>
    <xf numFmtId="9" fontId="16" fillId="7" borderId="0" xfId="2" applyFont="1" applyFill="1"/>
    <xf numFmtId="0" fontId="16" fillId="0" borderId="13" xfId="0" applyFont="1" applyFill="1" applyBorder="1"/>
    <xf numFmtId="0" fontId="16" fillId="0" borderId="0" xfId="0" applyFont="1" applyFill="1" applyBorder="1"/>
    <xf numFmtId="0" fontId="16" fillId="0" borderId="14" xfId="0" applyFont="1" applyFill="1" applyBorder="1"/>
    <xf numFmtId="0" fontId="41" fillId="0" borderId="19" xfId="0" applyFont="1" applyFill="1" applyBorder="1" applyAlignment="1">
      <alignment horizontal="center" vertical="center" wrapText="1"/>
    </xf>
    <xf numFmtId="0" fontId="41" fillId="0" borderId="20" xfId="0" applyFont="1" applyFill="1" applyBorder="1" applyAlignment="1">
      <alignment horizontal="center" vertical="center" wrapText="1"/>
    </xf>
    <xf numFmtId="0" fontId="16" fillId="11" borderId="19" xfId="11" applyFont="1" applyFill="1" applyBorder="1" applyAlignment="1">
      <alignment horizontal="center" vertical="center"/>
    </xf>
    <xf numFmtId="0" fontId="16" fillId="11" borderId="20" xfId="11" applyFont="1" applyFill="1" applyBorder="1" applyAlignment="1">
      <alignment horizontal="center" vertical="center" wrapText="1"/>
    </xf>
    <xf numFmtId="0" fontId="43" fillId="0" borderId="20" xfId="0" applyFont="1" applyFill="1" applyBorder="1" applyAlignment="1">
      <alignment horizontal="center" vertical="center" wrapText="1"/>
    </xf>
    <xf numFmtId="0" fontId="42" fillId="0" borderId="5" xfId="12" applyFont="1" applyFill="1" applyBorder="1"/>
    <xf numFmtId="0" fontId="42" fillId="0" borderId="5" xfId="12" applyFont="1" applyFill="1" applyBorder="1" applyAlignment="1">
      <alignment horizontal="center"/>
    </xf>
    <xf numFmtId="0" fontId="44" fillId="24" borderId="5" xfId="0" applyFont="1" applyFill="1" applyBorder="1" applyAlignment="1">
      <alignment horizontal="center" vertical="center" wrapText="1"/>
    </xf>
    <xf numFmtId="0" fontId="35" fillId="0" borderId="1" xfId="0" applyFont="1" applyBorder="1"/>
    <xf numFmtId="0" fontId="35" fillId="7" borderId="0" xfId="0" applyFont="1" applyFill="1"/>
    <xf numFmtId="0" fontId="36" fillId="7" borderId="0" xfId="0" applyFont="1" applyFill="1" applyBorder="1" applyAlignment="1">
      <alignment horizontal="center"/>
    </xf>
    <xf numFmtId="0" fontId="35" fillId="7" borderId="0" xfId="0" applyFont="1" applyFill="1" applyBorder="1"/>
    <xf numFmtId="0" fontId="35" fillId="7" borderId="0" xfId="0" applyFont="1" applyFill="1" applyBorder="1" applyAlignment="1">
      <alignment horizontal="center"/>
    </xf>
    <xf numFmtId="0" fontId="36" fillId="7" borderId="0" xfId="0" applyFont="1" applyFill="1" applyBorder="1"/>
    <xf numFmtId="0" fontId="46" fillId="11" borderId="1" xfId="0" applyFont="1" applyFill="1" applyBorder="1" applyAlignment="1">
      <alignment horizontal="center"/>
    </xf>
    <xf numFmtId="0" fontId="47" fillId="0" borderId="1" xfId="0" applyFont="1" applyBorder="1" applyAlignment="1">
      <alignment horizontal="center"/>
    </xf>
    <xf numFmtId="0" fontId="35" fillId="0" borderId="52" xfId="0" applyFont="1" applyBorder="1"/>
    <xf numFmtId="0" fontId="47" fillId="0" borderId="1" xfId="0" applyFont="1" applyBorder="1"/>
    <xf numFmtId="0" fontId="46" fillId="11" borderId="1" xfId="0" applyFont="1" applyFill="1" applyBorder="1"/>
    <xf numFmtId="0" fontId="46" fillId="0" borderId="0" xfId="0" applyFont="1"/>
    <xf numFmtId="0" fontId="35" fillId="0" borderId="0" xfId="0" applyFont="1" applyFill="1" applyBorder="1"/>
    <xf numFmtId="0" fontId="35" fillId="0" borderId="0" xfId="0" applyFont="1" applyFill="1" applyBorder="1" applyAlignment="1">
      <alignment horizontal="center"/>
    </xf>
    <xf numFmtId="0" fontId="35" fillId="0" borderId="0" xfId="0" applyFont="1" applyBorder="1"/>
    <xf numFmtId="0" fontId="13" fillId="7" borderId="0" xfId="5" applyFill="1"/>
    <xf numFmtId="0" fontId="16" fillId="0" borderId="1" xfId="0" applyFont="1" applyFill="1" applyBorder="1" applyAlignment="1">
      <alignment horizontal="center" vertical="center"/>
    </xf>
    <xf numFmtId="0" fontId="17" fillId="0" borderId="1" xfId="0" applyFont="1" applyFill="1" applyBorder="1" applyAlignment="1">
      <alignment vertical="center" wrapText="1"/>
    </xf>
    <xf numFmtId="0" fontId="35" fillId="0" borderId="53" xfId="0" applyFont="1" applyBorder="1" applyAlignment="1">
      <alignment horizontal="center"/>
    </xf>
    <xf numFmtId="0" fontId="17" fillId="7" borderId="0" xfId="0" applyFont="1" applyFill="1" applyBorder="1" applyAlignment="1">
      <alignment vertical="center" wrapText="1"/>
    </xf>
    <xf numFmtId="0" fontId="46" fillId="0" borderId="1" xfId="0" applyFont="1" applyBorder="1" applyAlignment="1">
      <alignment horizontal="center" vertical="center"/>
    </xf>
    <xf numFmtId="0" fontId="46" fillId="0" borderId="1" xfId="0" applyFont="1" applyBorder="1" applyAlignment="1">
      <alignment horizontal="center" vertical="center" wrapText="1"/>
    </xf>
    <xf numFmtId="0" fontId="46" fillId="22" borderId="1" xfId="0" applyFont="1" applyFill="1" applyBorder="1" applyAlignment="1">
      <alignment horizontal="center" vertical="center" wrapText="1"/>
    </xf>
    <xf numFmtId="0" fontId="46" fillId="17" borderId="1" xfId="0" applyFont="1" applyFill="1" applyBorder="1" applyAlignment="1">
      <alignment horizontal="center" vertical="center" wrapText="1"/>
    </xf>
    <xf numFmtId="0" fontId="47" fillId="0" borderId="0" xfId="0" applyFont="1"/>
    <xf numFmtId="0" fontId="16" fillId="20" borderId="1" xfId="0" applyFont="1" applyFill="1" applyBorder="1" applyAlignment="1">
      <alignment horizontal="center"/>
    </xf>
    <xf numFmtId="9" fontId="33" fillId="20" borderId="1" xfId="0" applyNumberFormat="1" applyFont="1" applyFill="1" applyBorder="1" applyAlignment="1">
      <alignment horizontal="center" wrapText="1"/>
    </xf>
    <xf numFmtId="9" fontId="33" fillId="23" borderId="1" xfId="0" applyNumberFormat="1" applyFont="1" applyFill="1" applyBorder="1" applyAlignment="1">
      <alignment horizontal="center" wrapText="1"/>
    </xf>
    <xf numFmtId="10" fontId="33" fillId="20" borderId="1" xfId="0" applyNumberFormat="1" applyFont="1" applyFill="1" applyBorder="1" applyAlignment="1">
      <alignment horizontal="center" vertical="center" wrapText="1"/>
    </xf>
    <xf numFmtId="0" fontId="16" fillId="20" borderId="1" xfId="0" applyFont="1" applyFill="1" applyBorder="1" applyAlignment="1">
      <alignment horizontal="center" vertical="center" wrapText="1"/>
    </xf>
    <xf numFmtId="0" fontId="16" fillId="20" borderId="1" xfId="0" applyFont="1" applyFill="1" applyBorder="1" applyAlignment="1">
      <alignment horizontal="center" wrapText="1"/>
    </xf>
    <xf numFmtId="0" fontId="47" fillId="22" borderId="1" xfId="0" applyFont="1" applyFill="1" applyBorder="1" applyAlignment="1">
      <alignment horizontal="center"/>
    </xf>
    <xf numFmtId="167" fontId="47" fillId="0" borderId="1" xfId="0" applyNumberFormat="1" applyFont="1" applyBorder="1" applyAlignment="1">
      <alignment horizontal="center"/>
    </xf>
    <xf numFmtId="167" fontId="47" fillId="0" borderId="1" xfId="0" applyNumberFormat="1" applyFont="1" applyBorder="1" applyAlignment="1">
      <alignment horizontal="center" wrapText="1"/>
    </xf>
    <xf numFmtId="1" fontId="47" fillId="17" borderId="1" xfId="0" applyNumberFormat="1" applyFont="1" applyFill="1" applyBorder="1" applyAlignment="1">
      <alignment horizontal="center" wrapText="1"/>
    </xf>
    <xf numFmtId="1" fontId="47" fillId="0" borderId="1" xfId="0" applyNumberFormat="1" applyFont="1" applyBorder="1" applyAlignment="1">
      <alignment horizontal="center" wrapText="1"/>
    </xf>
    <xf numFmtId="0" fontId="47" fillId="0" borderId="44" xfId="0" applyFont="1" applyBorder="1" applyAlignment="1"/>
    <xf numFmtId="0" fontId="47" fillId="0" borderId="45" xfId="0" applyFont="1" applyBorder="1" applyAlignment="1"/>
    <xf numFmtId="0" fontId="46" fillId="0" borderId="12" xfId="0" applyFont="1" applyBorder="1" applyAlignment="1"/>
    <xf numFmtId="1" fontId="46" fillId="0" borderId="1" xfId="0" applyNumberFormat="1" applyFont="1" applyBorder="1" applyAlignment="1">
      <alignment horizontal="center"/>
    </xf>
    <xf numFmtId="0" fontId="47" fillId="7" borderId="0" xfId="0" applyFont="1" applyFill="1"/>
    <xf numFmtId="0" fontId="47" fillId="7" borderId="0" xfId="0" applyFont="1" applyFill="1" applyBorder="1"/>
    <xf numFmtId="1" fontId="35" fillId="0" borderId="1" xfId="0" applyNumberFormat="1" applyFont="1" applyBorder="1"/>
    <xf numFmtId="0" fontId="46" fillId="11" borderId="1" xfId="0" applyFont="1" applyFill="1" applyBorder="1" applyAlignment="1">
      <alignment wrapText="1"/>
    </xf>
    <xf numFmtId="0" fontId="0" fillId="7" borderId="0" xfId="0" applyFill="1" applyAlignment="1"/>
    <xf numFmtId="0" fontId="17" fillId="26" borderId="34" xfId="0" applyFont="1" applyFill="1" applyBorder="1" applyAlignment="1"/>
    <xf numFmtId="0" fontId="17" fillId="26" borderId="35" xfId="0" applyFont="1" applyFill="1" applyBorder="1" applyAlignment="1"/>
    <xf numFmtId="0" fontId="17" fillId="26" borderId="36" xfId="0" applyFont="1" applyFill="1" applyBorder="1" applyAlignment="1"/>
    <xf numFmtId="0" fontId="17" fillId="26" borderId="7" xfId="0" applyFont="1" applyFill="1" applyBorder="1" applyAlignment="1"/>
    <xf numFmtId="0" fontId="17" fillId="26" borderId="4" xfId="0" applyFont="1" applyFill="1" applyBorder="1" applyAlignment="1"/>
    <xf numFmtId="0" fontId="17" fillId="26" borderId="8" xfId="0" applyFont="1" applyFill="1" applyBorder="1" applyAlignment="1"/>
    <xf numFmtId="0" fontId="17" fillId="0" borderId="13" xfId="0" applyFont="1" applyFill="1" applyBorder="1"/>
    <xf numFmtId="0" fontId="16" fillId="7" borderId="1" xfId="0" applyFont="1" applyFill="1" applyBorder="1" applyAlignment="1">
      <alignment wrapText="1"/>
    </xf>
    <xf numFmtId="0" fontId="43" fillId="0" borderId="44" xfId="0" applyFont="1" applyFill="1" applyBorder="1" applyAlignment="1">
      <alignment horizontal="center" vertical="center" wrapText="1"/>
    </xf>
    <xf numFmtId="0" fontId="16" fillId="27" borderId="1" xfId="0" applyFont="1" applyFill="1" applyBorder="1" applyAlignment="1">
      <alignment wrapText="1"/>
    </xf>
    <xf numFmtId="0" fontId="17" fillId="7" borderId="0" xfId="0" applyFont="1" applyFill="1"/>
    <xf numFmtId="0" fontId="16" fillId="0" borderId="0" xfId="0" pivotButton="1" applyFont="1"/>
    <xf numFmtId="0" fontId="16" fillId="0" borderId="0" xfId="0" applyFont="1" applyAlignment="1">
      <alignment horizontal="left"/>
    </xf>
    <xf numFmtId="0" fontId="16" fillId="0" borderId="0" xfId="0" applyNumberFormat="1" applyFont="1"/>
    <xf numFmtId="0" fontId="10" fillId="0" borderId="20" xfId="0" applyFont="1" applyBorder="1" applyAlignment="1">
      <alignment horizontal="center"/>
    </xf>
    <xf numFmtId="0" fontId="46" fillId="11" borderId="19" xfId="0" applyFont="1" applyFill="1" applyBorder="1" applyAlignment="1">
      <alignment wrapText="1"/>
    </xf>
    <xf numFmtId="0" fontId="35" fillId="7" borderId="20" xfId="0" applyFont="1" applyFill="1" applyBorder="1"/>
    <xf numFmtId="1" fontId="35" fillId="7" borderId="20" xfId="0" applyNumberFormat="1" applyFont="1" applyFill="1" applyBorder="1"/>
    <xf numFmtId="0" fontId="46" fillId="11" borderId="21" xfId="0" applyFont="1" applyFill="1" applyBorder="1" applyAlignment="1">
      <alignment wrapText="1"/>
    </xf>
    <xf numFmtId="0" fontId="49" fillId="14" borderId="8" xfId="13" applyFont="1" applyBorder="1" applyAlignment="1">
      <alignment horizontal="center"/>
    </xf>
    <xf numFmtId="0" fontId="50" fillId="0" borderId="13" xfId="0" applyFont="1" applyFill="1" applyBorder="1"/>
    <xf numFmtId="0" fontId="51" fillId="0" borderId="13" xfId="5" applyFont="1" applyFill="1" applyBorder="1"/>
    <xf numFmtId="0" fontId="16" fillId="7" borderId="0" xfId="0" applyFont="1" applyFill="1" applyBorder="1" applyAlignment="1">
      <alignment horizontal="left" vertical="center" wrapText="1"/>
    </xf>
    <xf numFmtId="0" fontId="17" fillId="26" borderId="7" xfId="0" applyFont="1" applyFill="1" applyBorder="1" applyAlignment="1">
      <alignment horizontal="center" vertical="center"/>
    </xf>
    <xf numFmtId="0" fontId="16" fillId="7" borderId="0" xfId="0" applyFont="1" applyFill="1" applyAlignment="1">
      <alignment wrapText="1"/>
    </xf>
    <xf numFmtId="0" fontId="13" fillId="18" borderId="0" xfId="5" applyFill="1" applyAlignment="1">
      <alignment vertical="center"/>
    </xf>
    <xf numFmtId="0" fontId="18" fillId="10" borderId="9" xfId="0" applyFont="1" applyFill="1" applyBorder="1" applyAlignment="1">
      <alignment horizontal="center" vertical="center" wrapText="1"/>
    </xf>
    <xf numFmtId="0" fontId="16" fillId="0" borderId="9" xfId="0" applyFont="1" applyBorder="1" applyAlignment="1">
      <alignment vertical="center" wrapText="1"/>
    </xf>
    <xf numFmtId="0" fontId="0" fillId="18" borderId="0" xfId="0" applyFill="1" applyBorder="1" applyAlignment="1"/>
    <xf numFmtId="0" fontId="0" fillId="18" borderId="0" xfId="0" applyFill="1" applyBorder="1"/>
    <xf numFmtId="0" fontId="12" fillId="18" borderId="0" xfId="0" applyFont="1" applyFill="1" applyBorder="1" applyAlignment="1">
      <alignment vertical="center"/>
    </xf>
    <xf numFmtId="0" fontId="13" fillId="18" borderId="0" xfId="5" applyFill="1" applyBorder="1" applyAlignment="1">
      <alignment vertical="center"/>
    </xf>
    <xf numFmtId="0" fontId="29" fillId="0" borderId="0" xfId="14" applyFont="1" applyAlignment="1"/>
    <xf numFmtId="0" fontId="53" fillId="29" borderId="75" xfId="14" applyFont="1" applyFill="1" applyBorder="1" applyAlignment="1">
      <alignment horizontal="center"/>
    </xf>
    <xf numFmtId="9" fontId="29" fillId="0" borderId="86" xfId="14" applyNumberFormat="1" applyFont="1" applyBorder="1"/>
    <xf numFmtId="0" fontId="29" fillId="0" borderId="87" xfId="14" applyFont="1" applyBorder="1"/>
    <xf numFmtId="0" fontId="29" fillId="0" borderId="0" xfId="14" applyFont="1" applyAlignment="1"/>
    <xf numFmtId="0" fontId="29" fillId="0" borderId="0" xfId="14" applyFont="1" applyAlignment="1"/>
    <xf numFmtId="0" fontId="10" fillId="0" borderId="17" xfId="0" applyFont="1" applyBorder="1" applyAlignment="1">
      <alignment vertical="center"/>
    </xf>
    <xf numFmtId="0" fontId="10" fillId="0" borderId="1" xfId="0" applyFont="1" applyBorder="1" applyAlignment="1">
      <alignment vertical="center"/>
    </xf>
    <xf numFmtId="0" fontId="10" fillId="0" borderId="5" xfId="0" applyFont="1" applyBorder="1" applyAlignment="1">
      <alignment vertical="center"/>
    </xf>
    <xf numFmtId="0" fontId="0" fillId="0" borderId="0" xfId="0" applyAlignment="1">
      <alignment vertical="center" wrapText="1"/>
    </xf>
    <xf numFmtId="0" fontId="0" fillId="0" borderId="26" xfId="0" applyBorder="1" applyAlignment="1">
      <alignment wrapText="1"/>
    </xf>
    <xf numFmtId="0" fontId="0" fillId="0" borderId="51" xfId="0" applyBorder="1"/>
    <xf numFmtId="0" fontId="0" fillId="0" borderId="20" xfId="0" applyBorder="1"/>
    <xf numFmtId="0" fontId="56" fillId="35" borderId="20" xfId="14" applyFont="1" applyFill="1" applyBorder="1" applyAlignment="1">
      <alignment horizontal="center"/>
    </xf>
    <xf numFmtId="0" fontId="0" fillId="0" borderId="12" xfId="0" applyBorder="1" applyAlignment="1">
      <alignment wrapText="1"/>
    </xf>
    <xf numFmtId="0" fontId="0" fillId="0" borderId="1" xfId="0" applyBorder="1" applyAlignment="1">
      <alignment wrapText="1"/>
    </xf>
    <xf numFmtId="0" fontId="43" fillId="30" borderId="58" xfId="14" applyFont="1" applyFill="1" applyBorder="1"/>
    <xf numFmtId="0" fontId="29" fillId="0" borderId="0" xfId="14" applyFont="1" applyAlignment="1">
      <alignment wrapText="1"/>
    </xf>
    <xf numFmtId="0" fontId="0" fillId="0" borderId="23" xfId="0" applyBorder="1" applyAlignment="1">
      <alignment horizontal="center" vertical="center"/>
    </xf>
    <xf numFmtId="0" fontId="0" fillId="0" borderId="12" xfId="0" applyBorder="1" applyAlignment="1">
      <alignment horizontal="center" vertical="center"/>
    </xf>
    <xf numFmtId="0" fontId="0" fillId="0" borderId="24" xfId="0" applyBorder="1" applyAlignment="1">
      <alignment horizontal="center" vertical="center"/>
    </xf>
    <xf numFmtId="0" fontId="0" fillId="0" borderId="43" xfId="0" applyBorder="1" applyAlignment="1">
      <alignment wrapText="1"/>
    </xf>
    <xf numFmtId="0" fontId="10" fillId="0" borderId="1" xfId="0" applyFont="1" applyBorder="1"/>
    <xf numFmtId="0" fontId="10" fillId="0" borderId="1" xfId="0" applyFont="1" applyBorder="1" applyAlignment="1">
      <alignment horizontal="center"/>
    </xf>
    <xf numFmtId="0" fontId="0" fillId="0" borderId="1" xfId="0" applyFont="1" applyBorder="1"/>
    <xf numFmtId="9" fontId="0" fillId="0" borderId="1" xfId="0" applyNumberFormat="1" applyBorder="1" applyAlignment="1">
      <alignment horizontal="right"/>
    </xf>
    <xf numFmtId="0" fontId="0" fillId="0" borderId="1" xfId="0" applyBorder="1" applyAlignment="1">
      <alignment horizontal="right"/>
    </xf>
    <xf numFmtId="0" fontId="0" fillId="37" borderId="1" xfId="0" applyFill="1" applyBorder="1" applyAlignment="1">
      <alignment horizontal="right"/>
    </xf>
    <xf numFmtId="14" fontId="0" fillId="0" borderId="1" xfId="0" applyNumberFormat="1" applyBorder="1"/>
    <xf numFmtId="0" fontId="13" fillId="0" borderId="1" xfId="5" applyBorder="1" applyAlignment="1">
      <alignment horizontal="left" vertical="center"/>
    </xf>
    <xf numFmtId="0" fontId="13" fillId="0" borderId="1" xfId="5" applyBorder="1" applyAlignment="1">
      <alignment horizontal="left" vertical="center" wrapText="1"/>
    </xf>
    <xf numFmtId="0" fontId="16" fillId="0" borderId="5" xfId="0" applyFont="1" applyBorder="1" applyAlignment="1">
      <alignment horizontal="center" vertical="center" wrapText="1"/>
    </xf>
    <xf numFmtId="0" fontId="43" fillId="0" borderId="19" xfId="0" applyFont="1" applyFill="1" applyBorder="1" applyAlignment="1">
      <alignment horizontal="center" vertical="center"/>
    </xf>
    <xf numFmtId="0" fontId="43" fillId="0" borderId="1" xfId="0" applyFont="1" applyFill="1" applyBorder="1" applyAlignment="1">
      <alignment horizontal="left" vertical="center"/>
    </xf>
    <xf numFmtId="0" fontId="43" fillId="0" borderId="1" xfId="0" applyFont="1" applyFill="1" applyBorder="1" applyAlignment="1">
      <alignment vertical="center" wrapText="1"/>
    </xf>
    <xf numFmtId="0" fontId="43" fillId="0" borderId="1" xfId="0" applyFont="1" applyFill="1" applyBorder="1" applyAlignment="1">
      <alignment horizontal="center" vertical="center"/>
    </xf>
    <xf numFmtId="0" fontId="43" fillId="0" borderId="92" xfId="0" applyFont="1" applyFill="1" applyBorder="1"/>
    <xf numFmtId="0" fontId="43" fillId="0" borderId="9" xfId="0" applyFont="1" applyFill="1" applyBorder="1"/>
    <xf numFmtId="0" fontId="43" fillId="0" borderId="9" xfId="0" applyFont="1" applyFill="1" applyBorder="1" applyAlignment="1">
      <alignment horizontal="center"/>
    </xf>
    <xf numFmtId="0" fontId="43" fillId="0" borderId="9" xfId="0" applyNumberFormat="1" applyFont="1" applyFill="1" applyBorder="1" applyAlignment="1">
      <alignment horizontal="center"/>
    </xf>
    <xf numFmtId="0" fontId="43" fillId="0" borderId="9" xfId="0" applyFont="1" applyFill="1" applyBorder="1" applyAlignment="1">
      <alignment horizontal="center" vertical="center" wrapText="1"/>
    </xf>
    <xf numFmtId="0" fontId="43" fillId="0" borderId="90" xfId="0" applyFont="1" applyFill="1" applyBorder="1" applyAlignment="1">
      <alignment horizontal="center" vertical="center" wrapText="1"/>
    </xf>
    <xf numFmtId="0" fontId="29" fillId="0" borderId="0" xfId="14" applyFont="1" applyAlignment="1"/>
    <xf numFmtId="9" fontId="29" fillId="0" borderId="86" xfId="14" applyNumberFormat="1" applyFont="1" applyBorder="1" applyAlignment="1">
      <alignment vertical="center"/>
    </xf>
    <xf numFmtId="1" fontId="35" fillId="7" borderId="0" xfId="0" applyNumberFormat="1" applyFont="1" applyFill="1"/>
    <xf numFmtId="0" fontId="21" fillId="0" borderId="0" xfId="0" applyNumberFormat="1" applyFont="1" applyFill="1" applyBorder="1" applyAlignment="1">
      <alignment horizontal="center" vertical="top" wrapText="1"/>
    </xf>
    <xf numFmtId="0" fontId="21" fillId="0" borderId="0" xfId="0" applyFont="1" applyAlignment="1">
      <alignment horizontal="left" vertical="top"/>
    </xf>
    <xf numFmtId="14" fontId="16" fillId="0" borderId="1" xfId="0" applyNumberFormat="1" applyFont="1" applyBorder="1" applyAlignment="1">
      <alignment horizontal="center" vertical="center"/>
    </xf>
    <xf numFmtId="0" fontId="0" fillId="0" borderId="0" xfId="0" applyBorder="1" applyAlignment="1">
      <alignment horizontal="center"/>
    </xf>
    <xf numFmtId="0" fontId="16" fillId="7" borderId="0" xfId="0" applyFont="1" applyFill="1" applyAlignment="1">
      <alignment horizontal="center" wrapText="1"/>
    </xf>
    <xf numFmtId="0" fontId="16" fillId="7" borderId="0" xfId="0" applyFont="1" applyFill="1" applyAlignment="1">
      <alignment horizontal="center"/>
    </xf>
    <xf numFmtId="0" fontId="0" fillId="7" borderId="0" xfId="0" applyFill="1" applyAlignment="1">
      <alignment horizontal="center"/>
    </xf>
    <xf numFmtId="0" fontId="16" fillId="0" borderId="1" xfId="0" applyFont="1" applyBorder="1" applyAlignment="1">
      <alignment horizontal="center" vertical="center" wrapText="1"/>
    </xf>
    <xf numFmtId="0" fontId="13" fillId="0" borderId="1" xfId="5" applyBorder="1" applyAlignment="1">
      <alignment vertical="center" wrapText="1"/>
    </xf>
    <xf numFmtId="14" fontId="16" fillId="0" borderId="1" xfId="0" applyNumberFormat="1" applyFont="1" applyBorder="1" applyAlignment="1">
      <alignment horizontal="center" vertical="center" wrapText="1"/>
    </xf>
    <xf numFmtId="0" fontId="13" fillId="0" borderId="5" xfId="5" applyBorder="1" applyAlignment="1">
      <alignment wrapText="1"/>
    </xf>
    <xf numFmtId="14" fontId="16" fillId="0" borderId="5" xfId="0" applyNumberFormat="1" applyFont="1" applyBorder="1" applyAlignment="1">
      <alignment horizontal="center" vertical="center" wrapText="1"/>
    </xf>
    <xf numFmtId="9" fontId="29" fillId="0" borderId="28" xfId="14" applyNumberFormat="1" applyFont="1" applyBorder="1" applyAlignment="1">
      <alignment vertical="center"/>
    </xf>
    <xf numFmtId="9" fontId="29" fillId="0" borderId="29" xfId="14" applyNumberFormat="1" applyFont="1" applyBorder="1" applyAlignment="1">
      <alignment vertical="center"/>
    </xf>
    <xf numFmtId="9" fontId="29" fillId="0" borderId="30" xfId="14" applyNumberFormat="1" applyFont="1" applyBorder="1" applyAlignment="1">
      <alignment vertical="center"/>
    </xf>
    <xf numFmtId="0" fontId="56" fillId="35" borderId="95" xfId="14" applyFont="1" applyFill="1" applyBorder="1" applyAlignment="1">
      <alignment horizontal="center" vertical="center"/>
    </xf>
    <xf numFmtId="9" fontId="29" fillId="0" borderId="96" xfId="14" applyNumberFormat="1" applyFont="1" applyBorder="1" applyAlignment="1">
      <alignment vertical="center"/>
    </xf>
    <xf numFmtId="14" fontId="29" fillId="0" borderId="3" xfId="14" applyNumberFormat="1" applyFont="1" applyBorder="1" applyAlignment="1">
      <alignment vertical="center"/>
    </xf>
    <xf numFmtId="1" fontId="54" fillId="35" borderId="3" xfId="14" applyNumberFormat="1" applyFont="1" applyFill="1" applyBorder="1" applyAlignment="1">
      <alignment horizontal="center" vertical="center"/>
    </xf>
    <xf numFmtId="9" fontId="29" fillId="0" borderId="97" xfId="14" applyNumberFormat="1" applyFont="1" applyBorder="1" applyAlignment="1">
      <alignment vertical="center"/>
    </xf>
    <xf numFmtId="0" fontId="54" fillId="31" borderId="79" xfId="14" applyFont="1" applyFill="1" applyBorder="1" applyAlignment="1">
      <alignment horizontal="center" vertical="center"/>
    </xf>
    <xf numFmtId="0" fontId="54" fillId="32" borderId="79" xfId="14" applyFont="1" applyFill="1" applyBorder="1" applyAlignment="1">
      <alignment horizontal="center" vertical="center"/>
    </xf>
    <xf numFmtId="0" fontId="54" fillId="33" borderId="79" xfId="14" applyFont="1" applyFill="1" applyBorder="1" applyAlignment="1">
      <alignment horizontal="center" vertical="center"/>
    </xf>
    <xf numFmtId="0" fontId="54" fillId="34" borderId="0" xfId="14" applyFont="1" applyFill="1" applyBorder="1" applyAlignment="1">
      <alignment horizontal="center" vertical="center"/>
    </xf>
    <xf numFmtId="0" fontId="55" fillId="29" borderId="98" xfId="14" applyFont="1" applyFill="1" applyBorder="1" applyAlignment="1">
      <alignment horizontal="center" vertical="center"/>
    </xf>
    <xf numFmtId="0" fontId="29" fillId="0" borderId="95" xfId="14" applyFont="1" applyBorder="1" applyAlignment="1">
      <alignment horizontal="center" vertical="center"/>
    </xf>
    <xf numFmtId="0" fontId="29" fillId="0" borderId="99" xfId="14" applyFont="1" applyBorder="1" applyAlignment="1">
      <alignment horizontal="center" vertical="center"/>
    </xf>
    <xf numFmtId="0" fontId="56" fillId="35" borderId="100" xfId="14" applyFont="1" applyFill="1" applyBorder="1" applyAlignment="1">
      <alignment horizontal="center" vertical="center"/>
    </xf>
    <xf numFmtId="0" fontId="29" fillId="0" borderId="99" xfId="14" applyFont="1" applyBorder="1" applyAlignment="1">
      <alignment vertical="center"/>
    </xf>
    <xf numFmtId="9" fontId="29" fillId="0" borderId="101" xfId="14" applyNumberFormat="1" applyFont="1" applyBorder="1" applyAlignment="1">
      <alignment vertical="center"/>
    </xf>
    <xf numFmtId="0" fontId="29" fillId="0" borderId="102" xfId="14" applyFont="1" applyBorder="1" applyAlignment="1">
      <alignment vertical="center"/>
    </xf>
    <xf numFmtId="9" fontId="29" fillId="0" borderId="100" xfId="14" applyNumberFormat="1" applyFont="1" applyBorder="1" applyAlignment="1">
      <alignment vertical="center"/>
    </xf>
    <xf numFmtId="9" fontId="54" fillId="35" borderId="38" xfId="14" applyNumberFormat="1" applyFont="1" applyFill="1" applyBorder="1" applyAlignment="1">
      <alignment horizontal="center" vertical="center"/>
    </xf>
    <xf numFmtId="0" fontId="29" fillId="0" borderId="3" xfId="14" applyFont="1" applyBorder="1" applyAlignment="1">
      <alignment vertical="center"/>
    </xf>
    <xf numFmtId="0" fontId="29" fillId="0" borderId="84" xfId="14" applyFont="1" applyBorder="1"/>
    <xf numFmtId="0" fontId="29" fillId="0" borderId="104" xfId="14" applyFont="1" applyBorder="1"/>
    <xf numFmtId="0" fontId="29" fillId="0" borderId="103" xfId="14" applyFont="1" applyBorder="1"/>
    <xf numFmtId="0" fontId="29" fillId="0" borderId="105" xfId="14" applyFont="1" applyBorder="1"/>
    <xf numFmtId="0" fontId="53" fillId="0" borderId="85" xfId="14" applyFont="1" applyBorder="1"/>
    <xf numFmtId="9" fontId="0" fillId="0" borderId="91" xfId="2" applyFont="1" applyBorder="1"/>
    <xf numFmtId="9" fontId="0" fillId="0" borderId="44" xfId="2" applyFont="1" applyBorder="1"/>
    <xf numFmtId="9" fontId="0" fillId="0" borderId="94" xfId="2" applyFont="1" applyBorder="1"/>
    <xf numFmtId="0" fontId="6" fillId="2" borderId="88" xfId="3" applyFont="1" applyFill="1" applyBorder="1" applyAlignment="1">
      <alignment horizontal="center" vertical="center"/>
    </xf>
    <xf numFmtId="0" fontId="6" fillId="3" borderId="88" xfId="3" applyFont="1" applyFill="1" applyBorder="1" applyAlignment="1">
      <alignment horizontal="center" vertical="center"/>
    </xf>
    <xf numFmtId="0" fontId="6" fillId="4" borderId="88" xfId="3" applyFont="1" applyFill="1" applyBorder="1" applyAlignment="1">
      <alignment horizontal="center" vertical="center"/>
    </xf>
    <xf numFmtId="0" fontId="6" fillId="5" borderId="0" xfId="3" applyFont="1" applyFill="1" applyBorder="1" applyAlignment="1">
      <alignment horizontal="center" vertical="center"/>
    </xf>
    <xf numFmtId="0" fontId="7" fillId="9" borderId="34" xfId="3" applyFont="1" applyFill="1" applyBorder="1" applyAlignment="1">
      <alignment horizontal="center" vertical="center"/>
    </xf>
    <xf numFmtId="0" fontId="0" fillId="0" borderId="40" xfId="0" applyBorder="1" applyAlignment="1">
      <alignment horizontal="justify"/>
    </xf>
    <xf numFmtId="0" fontId="8" fillId="6" borderId="18" xfId="3" applyFont="1" applyFill="1" applyBorder="1" applyAlignment="1">
      <alignment horizontal="center"/>
    </xf>
    <xf numFmtId="0" fontId="8" fillId="6" borderId="20" xfId="3" applyFont="1" applyFill="1" applyBorder="1" applyAlignment="1">
      <alignment horizontal="center"/>
    </xf>
    <xf numFmtId="0" fontId="8" fillId="6" borderId="22" xfId="3" applyFont="1" applyFill="1" applyBorder="1" applyAlignment="1">
      <alignment horizontal="center"/>
    </xf>
    <xf numFmtId="0" fontId="8" fillId="6" borderId="16" xfId="3" applyFont="1" applyFill="1" applyBorder="1" applyAlignment="1">
      <alignment horizontal="center"/>
    </xf>
    <xf numFmtId="0" fontId="8" fillId="6" borderId="19" xfId="3" applyFont="1" applyFill="1" applyBorder="1" applyAlignment="1">
      <alignment horizontal="center"/>
    </xf>
    <xf numFmtId="0" fontId="8" fillId="6" borderId="21" xfId="3" applyFont="1" applyFill="1" applyBorder="1" applyAlignment="1">
      <alignment horizontal="center"/>
    </xf>
    <xf numFmtId="9" fontId="0" fillId="0" borderId="32" xfId="2" applyFont="1" applyBorder="1"/>
    <xf numFmtId="9" fontId="0" fillId="0" borderId="45" xfId="2" applyFont="1" applyBorder="1"/>
    <xf numFmtId="9" fontId="0" fillId="0" borderId="107" xfId="2" applyFont="1" applyBorder="1"/>
    <xf numFmtId="0" fontId="0" fillId="0" borderId="25" xfId="0" applyBorder="1" applyAlignment="1">
      <alignment horizontal="center"/>
    </xf>
    <xf numFmtId="9" fontId="2" fillId="7" borderId="25" xfId="2" applyFont="1" applyFill="1" applyBorder="1" applyAlignment="1">
      <alignment horizontal="center"/>
    </xf>
    <xf numFmtId="9" fontId="2" fillId="7" borderId="26" xfId="2" applyFont="1" applyFill="1" applyBorder="1" applyAlignment="1">
      <alignment horizontal="center"/>
    </xf>
    <xf numFmtId="9" fontId="2" fillId="7" borderId="27" xfId="2" applyFont="1" applyFill="1" applyBorder="1" applyAlignment="1">
      <alignment horizontal="center"/>
    </xf>
    <xf numFmtId="1" fontId="2" fillId="7" borderId="25" xfId="1" applyNumberFormat="1" applyFont="1" applyFill="1" applyBorder="1" applyAlignment="1">
      <alignment horizontal="center"/>
    </xf>
    <xf numFmtId="1" fontId="2" fillId="7" borderId="26" xfId="1" applyNumberFormat="1" applyFont="1" applyFill="1" applyBorder="1" applyAlignment="1">
      <alignment horizontal="center"/>
    </xf>
    <xf numFmtId="1" fontId="2" fillId="7" borderId="27" xfId="1" applyNumberFormat="1" applyFont="1" applyFill="1" applyBorder="1" applyAlignment="1">
      <alignment horizontal="center"/>
    </xf>
    <xf numFmtId="14" fontId="0" fillId="0" borderId="25" xfId="0" applyNumberFormat="1" applyBorder="1"/>
    <xf numFmtId="14" fontId="0" fillId="0" borderId="26" xfId="0" applyNumberFormat="1" applyBorder="1"/>
    <xf numFmtId="14" fontId="0" fillId="0" borderId="27" xfId="0" applyNumberFormat="1" applyBorder="1"/>
    <xf numFmtId="0" fontId="43" fillId="20" borderId="1" xfId="0" applyFont="1" applyFill="1" applyBorder="1" applyAlignment="1">
      <alignment vertical="center" wrapText="1"/>
    </xf>
    <xf numFmtId="0" fontId="43" fillId="17" borderId="1" xfId="0" applyFont="1" applyFill="1" applyBorder="1" applyAlignment="1">
      <alignment vertical="center" wrapText="1"/>
    </xf>
    <xf numFmtId="0" fontId="43" fillId="39" borderId="1" xfId="0" applyFont="1" applyFill="1" applyBorder="1" applyAlignment="1">
      <alignment vertical="center" wrapText="1"/>
    </xf>
    <xf numFmtId="0" fontId="43" fillId="40" borderId="1" xfId="0" applyFont="1" applyFill="1" applyBorder="1" applyAlignment="1">
      <alignment vertical="center" wrapText="1"/>
    </xf>
    <xf numFmtId="0" fontId="43" fillId="36" borderId="1" xfId="0" applyFont="1" applyFill="1" applyBorder="1" applyAlignment="1">
      <alignment vertical="center" wrapText="1"/>
    </xf>
    <xf numFmtId="0" fontId="43" fillId="0" borderId="1" xfId="0" applyFont="1" applyBorder="1" applyAlignment="1">
      <alignment horizontal="center" vertical="center"/>
    </xf>
    <xf numFmtId="0" fontId="10" fillId="20" borderId="1" xfId="0" applyFont="1" applyFill="1" applyBorder="1" applyAlignment="1">
      <alignment horizontal="center"/>
    </xf>
    <xf numFmtId="0" fontId="0" fillId="25" borderId="1" xfId="0" applyFill="1" applyBorder="1" applyAlignment="1">
      <alignment horizontal="center" vertical="center"/>
    </xf>
    <xf numFmtId="9" fontId="0" fillId="25" borderId="1" xfId="0" applyNumberFormat="1" applyFill="1" applyBorder="1" applyAlignment="1">
      <alignment horizontal="center" vertical="center"/>
    </xf>
    <xf numFmtId="0" fontId="0" fillId="25" borderId="1" xfId="0" applyFill="1" applyBorder="1" applyAlignment="1">
      <alignment wrapText="1"/>
    </xf>
    <xf numFmtId="0" fontId="60" fillId="0" borderId="1" xfId="0" applyFont="1" applyFill="1" applyBorder="1"/>
    <xf numFmtId="0" fontId="64" fillId="0" borderId="0" xfId="0" applyFont="1"/>
    <xf numFmtId="9" fontId="64" fillId="0" borderId="0" xfId="0" applyNumberFormat="1" applyFont="1"/>
    <xf numFmtId="0" fontId="29" fillId="0" borderId="3" xfId="14" applyFont="1" applyBorder="1" applyAlignment="1">
      <alignment horizontal="justify" vertical="center"/>
    </xf>
    <xf numFmtId="0" fontId="21" fillId="0" borderId="0" xfId="0" applyNumberFormat="1" applyFont="1" applyFill="1" applyBorder="1" applyAlignment="1">
      <alignment horizontal="left" vertical="center" wrapText="1"/>
    </xf>
    <xf numFmtId="166" fontId="22" fillId="0" borderId="0" xfId="0" applyNumberFormat="1" applyFont="1" applyFill="1" applyBorder="1" applyAlignment="1">
      <alignment horizontal="center" vertical="center" wrapText="1"/>
    </xf>
    <xf numFmtId="0" fontId="21" fillId="0" borderId="0" xfId="0" applyNumberFormat="1" applyFont="1" applyFill="1" applyBorder="1" applyAlignment="1">
      <alignment horizontal="center" vertical="center"/>
    </xf>
    <xf numFmtId="0" fontId="21" fillId="0" borderId="0" xfId="0" applyFont="1" applyFill="1" applyBorder="1" applyAlignment="1">
      <alignment horizontal="left" vertical="top"/>
    </xf>
    <xf numFmtId="0" fontId="21" fillId="0" borderId="0" xfId="0" applyFont="1" applyFill="1" applyBorder="1" applyAlignment="1">
      <alignment horizontal="left" vertical="top" wrapText="1"/>
    </xf>
    <xf numFmtId="0" fontId="24" fillId="0" borderId="0" xfId="0" applyNumberFormat="1" applyFont="1" applyFill="1" applyBorder="1" applyAlignment="1">
      <alignment horizontal="left" vertical="center" wrapText="1"/>
    </xf>
    <xf numFmtId="0" fontId="23" fillId="3" borderId="3" xfId="0" applyNumberFormat="1" applyFont="1" applyFill="1" applyBorder="1" applyAlignment="1">
      <alignment horizontal="left" vertical="top" wrapText="1"/>
    </xf>
    <xf numFmtId="0" fontId="21" fillId="0" borderId="3" xfId="0" applyNumberFormat="1" applyFont="1" applyFill="1" applyBorder="1" applyAlignment="1">
      <alignment horizontal="left" vertical="top" wrapText="1"/>
    </xf>
    <xf numFmtId="0" fontId="60" fillId="0" borderId="44" xfId="0" applyFont="1" applyFill="1" applyBorder="1" applyAlignment="1">
      <alignment horizontal="center" vertical="center" wrapText="1"/>
    </xf>
    <xf numFmtId="0" fontId="13" fillId="0" borderId="1" xfId="5" applyFill="1" applyBorder="1" applyAlignment="1">
      <alignment horizontal="left" vertical="center" wrapText="1"/>
    </xf>
    <xf numFmtId="0" fontId="65" fillId="0" borderId="1" xfId="0" applyNumberFormat="1" applyFont="1" applyFill="1" applyBorder="1" applyAlignment="1">
      <alignment horizontal="left" vertical="center" wrapText="1"/>
    </xf>
    <xf numFmtId="0" fontId="65" fillId="0" borderId="44" xfId="0" applyNumberFormat="1" applyFont="1" applyFill="1" applyBorder="1" applyAlignment="1">
      <alignment horizontal="left" vertical="center" wrapText="1"/>
    </xf>
    <xf numFmtId="0" fontId="65" fillId="0" borderId="19" xfId="0" applyFont="1" applyFill="1" applyBorder="1" applyAlignment="1">
      <alignment horizontal="center" vertical="center"/>
    </xf>
    <xf numFmtId="0" fontId="65" fillId="0" borderId="1" xfId="0" applyFont="1" applyFill="1" applyBorder="1" applyAlignment="1">
      <alignment horizontal="center" vertical="center"/>
    </xf>
    <xf numFmtId="0" fontId="65" fillId="0" borderId="44" xfId="0" applyFont="1" applyFill="1" applyBorder="1" applyAlignment="1">
      <alignment horizontal="center" vertical="center"/>
    </xf>
    <xf numFmtId="0" fontId="65" fillId="0" borderId="1" xfId="0" applyNumberFormat="1" applyFont="1" applyFill="1" applyBorder="1" applyAlignment="1">
      <alignment horizontal="left" vertical="top"/>
    </xf>
    <xf numFmtId="0" fontId="65" fillId="0" borderId="20" xfId="0" applyNumberFormat="1" applyFont="1" applyFill="1" applyBorder="1" applyAlignment="1">
      <alignment horizontal="left" vertical="top"/>
    </xf>
    <xf numFmtId="0" fontId="65" fillId="0" borderId="1" xfId="0" applyFont="1" applyFill="1" applyBorder="1" applyAlignment="1">
      <alignment horizontal="center" vertical="center" wrapText="1"/>
    </xf>
    <xf numFmtId="0" fontId="65" fillId="0" borderId="19" xfId="0" applyNumberFormat="1" applyFont="1" applyFill="1" applyBorder="1" applyAlignment="1">
      <alignment horizontal="left" vertical="top"/>
    </xf>
    <xf numFmtId="0" fontId="65" fillId="0" borderId="50" xfId="0" applyNumberFormat="1" applyFont="1" applyFill="1" applyBorder="1" applyAlignment="1">
      <alignment horizontal="left" vertical="center" wrapText="1"/>
    </xf>
    <xf numFmtId="0" fontId="65" fillId="0" borderId="1" xfId="0" applyFont="1" applyFill="1" applyBorder="1" applyAlignment="1">
      <alignment horizontal="left" vertical="center" wrapText="1"/>
    </xf>
    <xf numFmtId="0" fontId="65" fillId="0" borderId="12" xfId="0" applyFont="1" applyFill="1" applyBorder="1" applyAlignment="1">
      <alignment horizontal="left" vertical="top"/>
    </xf>
    <xf numFmtId="0" fontId="65" fillId="0" borderId="1" xfId="0" applyFont="1" applyBorder="1" applyAlignment="1">
      <alignment horizontal="left" vertical="center" wrapText="1"/>
    </xf>
    <xf numFmtId="0" fontId="65" fillId="0" borderId="33" xfId="0" applyFont="1" applyFill="1" applyBorder="1" applyAlignment="1">
      <alignment horizontal="center" vertical="center"/>
    </xf>
    <xf numFmtId="0" fontId="65" fillId="0" borderId="9" xfId="0" applyFont="1" applyFill="1" applyBorder="1" applyAlignment="1">
      <alignment horizontal="center" vertical="center"/>
    </xf>
    <xf numFmtId="0" fontId="65" fillId="0" borderId="90" xfId="0" applyFont="1" applyFill="1" applyBorder="1" applyAlignment="1">
      <alignment horizontal="center" vertical="center"/>
    </xf>
    <xf numFmtId="0" fontId="65" fillId="0" borderId="33" xfId="0" applyNumberFormat="1" applyFont="1" applyFill="1" applyBorder="1" applyAlignment="1">
      <alignment horizontal="left" vertical="top"/>
    </xf>
    <xf numFmtId="0" fontId="65" fillId="0" borderId="9" xfId="0" applyNumberFormat="1" applyFont="1" applyFill="1" applyBorder="1" applyAlignment="1">
      <alignment horizontal="left" vertical="top"/>
    </xf>
    <xf numFmtId="0" fontId="65" fillId="0" borderId="19" xfId="0" applyFont="1" applyBorder="1" applyAlignment="1">
      <alignment horizontal="center" vertical="center"/>
    </xf>
    <xf numFmtId="0" fontId="65" fillId="0" borderId="1" xfId="0" applyFont="1" applyBorder="1" applyAlignment="1">
      <alignment horizontal="center" vertical="center"/>
    </xf>
    <xf numFmtId="0" fontId="65" fillId="0" borderId="44" xfId="0" applyFont="1" applyBorder="1" applyAlignment="1">
      <alignment horizontal="center" vertical="center"/>
    </xf>
    <xf numFmtId="0" fontId="65" fillId="0" borderId="19" xfId="0" applyFont="1" applyBorder="1" applyAlignment="1">
      <alignment horizontal="left" vertical="top"/>
    </xf>
    <xf numFmtId="0" fontId="65" fillId="0" borderId="1" xfId="0" applyFont="1" applyBorder="1" applyAlignment="1">
      <alignment horizontal="left" vertical="top"/>
    </xf>
    <xf numFmtId="0" fontId="65" fillId="0" borderId="20" xfId="0" applyFont="1" applyBorder="1" applyAlignment="1">
      <alignment horizontal="left" vertical="top"/>
    </xf>
    <xf numFmtId="0" fontId="65" fillId="38" borderId="45" xfId="0" applyNumberFormat="1" applyFont="1" applyFill="1" applyBorder="1" applyAlignment="1">
      <alignment horizontal="left" vertical="top"/>
    </xf>
    <xf numFmtId="0" fontId="65" fillId="38" borderId="47" xfId="0" applyNumberFormat="1" applyFont="1" applyFill="1" applyBorder="1" applyAlignment="1">
      <alignment horizontal="left" vertical="top"/>
    </xf>
    <xf numFmtId="0" fontId="65" fillId="0" borderId="19" xfId="0" applyFont="1" applyFill="1" applyBorder="1" applyAlignment="1">
      <alignment horizontal="left" vertical="top"/>
    </xf>
    <xf numFmtId="0" fontId="65" fillId="0" borderId="1" xfId="0" applyFont="1" applyFill="1" applyBorder="1" applyAlignment="1">
      <alignment horizontal="left" vertical="top"/>
    </xf>
    <xf numFmtId="0" fontId="65" fillId="0" borderId="41" xfId="0" applyFont="1" applyFill="1" applyBorder="1" applyAlignment="1">
      <alignment horizontal="left" vertical="top"/>
    </xf>
    <xf numFmtId="0" fontId="65" fillId="0" borderId="19" xfId="0" applyFont="1" applyFill="1" applyBorder="1" applyAlignment="1">
      <alignment horizontal="center" vertical="center" wrapText="1"/>
    </xf>
    <xf numFmtId="0" fontId="65" fillId="0" borderId="12" xfId="0" applyFont="1" applyFill="1" applyBorder="1" applyAlignment="1">
      <alignment horizontal="justify" vertical="center" wrapText="1"/>
    </xf>
    <xf numFmtId="0" fontId="65" fillId="0" borderId="44" xfId="0" applyNumberFormat="1" applyFont="1" applyFill="1" applyBorder="1" applyAlignment="1">
      <alignment horizontal="center" vertical="center"/>
    </xf>
    <xf numFmtId="0" fontId="65" fillId="0" borderId="41" xfId="0" applyNumberFormat="1" applyFont="1" applyFill="1" applyBorder="1" applyAlignment="1">
      <alignment horizontal="left" vertical="top"/>
    </xf>
    <xf numFmtId="0" fontId="65" fillId="0" borderId="44" xfId="0" applyFont="1" applyBorder="1" applyAlignment="1">
      <alignment horizontal="left" vertical="center" wrapText="1"/>
    </xf>
    <xf numFmtId="14" fontId="65" fillId="0" borderId="19" xfId="0" applyNumberFormat="1" applyFont="1" applyBorder="1" applyAlignment="1">
      <alignment horizontal="left" vertical="top"/>
    </xf>
    <xf numFmtId="165" fontId="66" fillId="0" borderId="19" xfId="0" applyNumberFormat="1" applyFont="1" applyFill="1" applyBorder="1" applyAlignment="1">
      <alignment horizontal="center" vertical="center" wrapText="1"/>
    </xf>
    <xf numFmtId="165" fontId="66" fillId="0" borderId="1" xfId="0" applyNumberFormat="1" applyFont="1" applyFill="1" applyBorder="1" applyAlignment="1">
      <alignment horizontal="center" vertical="center" wrapText="1"/>
    </xf>
    <xf numFmtId="166" fontId="66" fillId="0" borderId="19" xfId="0" applyNumberFormat="1" applyFont="1" applyFill="1" applyBorder="1" applyAlignment="1">
      <alignment horizontal="center" vertical="center" wrapText="1"/>
    </xf>
    <xf numFmtId="166" fontId="66" fillId="0" borderId="1" xfId="0" applyNumberFormat="1" applyFont="1" applyFill="1" applyBorder="1" applyAlignment="1">
      <alignment horizontal="center" vertical="center" wrapText="1"/>
    </xf>
    <xf numFmtId="0" fontId="65" fillId="0" borderId="44" xfId="0" applyNumberFormat="1" applyFont="1" applyFill="1" applyBorder="1" applyAlignment="1">
      <alignment horizontal="left" vertical="top"/>
    </xf>
    <xf numFmtId="0" fontId="65" fillId="0" borderId="9" xfId="0" applyFont="1" applyBorder="1" applyAlignment="1">
      <alignment horizontal="justify" vertical="center" wrapText="1"/>
    </xf>
    <xf numFmtId="0" fontId="65" fillId="0" borderId="90" xfId="0" applyFont="1" applyBorder="1" applyAlignment="1">
      <alignment horizontal="justify" vertical="center" wrapText="1"/>
    </xf>
    <xf numFmtId="0" fontId="65" fillId="0" borderId="33" xfId="0" applyFont="1" applyBorder="1" applyAlignment="1">
      <alignment horizontal="center" vertical="center"/>
    </xf>
    <xf numFmtId="0" fontId="65" fillId="0" borderId="9" xfId="0" applyFont="1" applyBorder="1" applyAlignment="1">
      <alignment horizontal="center" vertical="center"/>
    </xf>
    <xf numFmtId="0" fontId="65" fillId="0" borderId="90" xfId="0" applyFont="1" applyBorder="1" applyAlignment="1">
      <alignment horizontal="center" vertical="center"/>
    </xf>
    <xf numFmtId="0" fontId="65" fillId="0" borderId="17" xfId="0" applyNumberFormat="1" applyFont="1" applyFill="1" applyBorder="1" applyAlignment="1">
      <alignment horizontal="left" vertical="top"/>
    </xf>
    <xf numFmtId="0" fontId="65" fillId="0" borderId="18" xfId="0" applyNumberFormat="1" applyFont="1" applyFill="1" applyBorder="1" applyAlignment="1">
      <alignment horizontal="left" vertical="top"/>
    </xf>
    <xf numFmtId="0" fontId="65" fillId="0" borderId="20" xfId="0" applyFont="1" applyBorder="1" applyAlignment="1">
      <alignment horizontal="center" vertical="center"/>
    </xf>
    <xf numFmtId="0" fontId="65" fillId="0" borderId="20" xfId="0" applyNumberFormat="1" applyFont="1" applyFill="1" applyBorder="1" applyAlignment="1">
      <alignment horizontal="left" vertical="center" wrapText="1"/>
    </xf>
    <xf numFmtId="0" fontId="65" fillId="0" borderId="21" xfId="0" applyFont="1" applyFill="1" applyBorder="1" applyAlignment="1">
      <alignment horizontal="center" vertical="center"/>
    </xf>
    <xf numFmtId="0" fontId="65" fillId="0" borderId="5" xfId="0" applyFont="1" applyFill="1" applyBorder="1" applyAlignment="1">
      <alignment horizontal="center" vertical="center"/>
    </xf>
    <xf numFmtId="0" fontId="65" fillId="0" borderId="94" xfId="0" applyNumberFormat="1" applyFont="1" applyFill="1" applyBorder="1" applyAlignment="1">
      <alignment horizontal="center" vertical="center"/>
    </xf>
    <xf numFmtId="0" fontId="29" fillId="0" borderId="3" xfId="14" applyFont="1" applyFill="1" applyBorder="1" applyAlignment="1">
      <alignment vertical="center" wrapText="1"/>
    </xf>
    <xf numFmtId="0" fontId="0" fillId="0" borderId="26" xfId="0" applyFill="1" applyBorder="1" applyAlignment="1">
      <alignment wrapText="1"/>
    </xf>
    <xf numFmtId="0" fontId="0" fillId="0" borderId="40" xfId="0" applyFill="1" applyBorder="1" applyAlignment="1">
      <alignment horizontal="justify"/>
    </xf>
    <xf numFmtId="0" fontId="65" fillId="0" borderId="16" xfId="0" applyNumberFormat="1" applyFont="1" applyFill="1" applyBorder="1" applyAlignment="1">
      <alignment horizontal="left" vertical="top"/>
    </xf>
    <xf numFmtId="0" fontId="23" fillId="39" borderId="3" xfId="0" applyNumberFormat="1" applyFont="1" applyFill="1" applyBorder="1" applyAlignment="1">
      <alignment horizontal="left" vertical="top" wrapText="1"/>
    </xf>
    <xf numFmtId="0" fontId="23" fillId="2" borderId="3" xfId="0" applyNumberFormat="1" applyFont="1" applyFill="1" applyBorder="1" applyAlignment="1">
      <alignment horizontal="left" vertical="top" wrapText="1"/>
    </xf>
    <xf numFmtId="0" fontId="21" fillId="7" borderId="0" xfId="0" applyFont="1" applyFill="1" applyBorder="1" applyAlignment="1">
      <alignment horizontal="center" vertical="center"/>
    </xf>
    <xf numFmtId="0" fontId="66" fillId="0" borderId="44" xfId="0" applyNumberFormat="1" applyFont="1" applyFill="1" applyBorder="1" applyAlignment="1">
      <alignment horizontal="left" vertical="center" wrapText="1"/>
    </xf>
    <xf numFmtId="0" fontId="21" fillId="7" borderId="0" xfId="0" applyFont="1" applyFill="1" applyBorder="1" applyAlignment="1">
      <alignment vertical="center"/>
    </xf>
    <xf numFmtId="0" fontId="21" fillId="0" borderId="0" xfId="0" applyFont="1" applyFill="1" applyAlignment="1">
      <alignment horizontal="center" vertical="center"/>
    </xf>
    <xf numFmtId="0" fontId="65" fillId="0" borderId="12" xfId="0" applyNumberFormat="1" applyFont="1" applyFill="1" applyBorder="1" applyAlignment="1">
      <alignment horizontal="left" vertical="center" wrapText="1"/>
    </xf>
    <xf numFmtId="0" fontId="21" fillId="0" borderId="1" xfId="0" applyFont="1" applyFill="1" applyBorder="1" applyAlignment="1">
      <alignment horizontal="center" vertical="center"/>
    </xf>
    <xf numFmtId="0" fontId="21" fillId="0" borderId="0" xfId="0" applyNumberFormat="1" applyFont="1" applyFill="1" applyBorder="1" applyAlignment="1">
      <alignment horizontal="left" vertical="top" wrapText="1"/>
    </xf>
    <xf numFmtId="0" fontId="69" fillId="0" borderId="0" xfId="0" applyNumberFormat="1" applyFont="1" applyFill="1" applyBorder="1" applyAlignment="1">
      <alignment horizontal="left" vertical="top" wrapText="1"/>
    </xf>
    <xf numFmtId="0" fontId="65" fillId="17" borderId="112" xfId="0" applyFont="1" applyFill="1" applyBorder="1" applyAlignment="1">
      <alignment horizontal="left" vertical="top"/>
    </xf>
    <xf numFmtId="0" fontId="65" fillId="0" borderId="9" xfId="0" applyFont="1" applyFill="1" applyBorder="1" applyAlignment="1">
      <alignment horizontal="justify" vertical="center" wrapText="1"/>
    </xf>
    <xf numFmtId="0" fontId="65" fillId="0" borderId="90" xfId="0" applyFont="1" applyFill="1" applyBorder="1" applyAlignment="1">
      <alignment horizontal="justify" vertical="center" wrapText="1"/>
    </xf>
    <xf numFmtId="0" fontId="65" fillId="0" borderId="44" xfId="0" applyFont="1" applyBorder="1" applyAlignment="1">
      <alignment horizontal="left" vertical="top"/>
    </xf>
    <xf numFmtId="0" fontId="65" fillId="0" borderId="1" xfId="0" applyFont="1" applyFill="1" applyBorder="1" applyAlignment="1">
      <alignment horizontal="left" vertical="top" wrapText="1"/>
    </xf>
    <xf numFmtId="0" fontId="66" fillId="0" borderId="12" xfId="0" applyFont="1" applyBorder="1" applyAlignment="1">
      <alignment horizontal="left" vertical="center"/>
    </xf>
    <xf numFmtId="0" fontId="66" fillId="0" borderId="1" xfId="0" applyFont="1" applyBorder="1" applyAlignment="1">
      <alignment horizontal="left" vertical="center" wrapText="1"/>
    </xf>
    <xf numFmtId="0" fontId="70" fillId="42" borderId="1" xfId="0" applyFont="1" applyFill="1" applyBorder="1" applyAlignment="1">
      <alignment horizontal="center" vertical="center" wrapText="1" readingOrder="1"/>
    </xf>
    <xf numFmtId="0" fontId="70" fillId="42" borderId="1" xfId="0" applyFont="1" applyFill="1" applyBorder="1" applyAlignment="1">
      <alignment horizontal="justify" vertical="top" wrapText="1" readingOrder="1"/>
    </xf>
    <xf numFmtId="0" fontId="71" fillId="45" borderId="1" xfId="5" applyFont="1" applyFill="1" applyBorder="1" applyAlignment="1">
      <alignment vertical="center"/>
    </xf>
    <xf numFmtId="49" fontId="72" fillId="43" borderId="6" xfId="16" applyFont="1" applyFill="1" applyBorder="1" applyAlignment="1" applyProtection="1">
      <alignment horizontal="left" vertical="center"/>
      <protection locked="0"/>
    </xf>
    <xf numFmtId="0" fontId="72" fillId="43" borderId="6" xfId="16" applyNumberFormat="1" applyFont="1" applyFill="1" applyBorder="1" applyAlignment="1" applyProtection="1">
      <alignment horizontal="center" vertical="center"/>
      <protection locked="0"/>
    </xf>
    <xf numFmtId="49" fontId="72" fillId="43" borderId="1" xfId="16" applyFont="1" applyFill="1" applyBorder="1" applyAlignment="1" applyProtection="1">
      <alignment horizontal="left" vertical="center"/>
      <protection locked="0"/>
    </xf>
    <xf numFmtId="0" fontId="72" fillId="43" borderId="1" xfId="16" applyNumberFormat="1" applyFont="1" applyFill="1" applyBorder="1" applyAlignment="1" applyProtection="1">
      <alignment horizontal="center" vertical="center"/>
      <protection locked="0"/>
    </xf>
    <xf numFmtId="0" fontId="73" fillId="0" borderId="0" xfId="0" applyFont="1" applyAlignment="1">
      <alignment vertical="center"/>
    </xf>
    <xf numFmtId="0" fontId="72" fillId="44" borderId="1" xfId="15" applyFont="1" applyFill="1" applyBorder="1" applyAlignment="1" applyProtection="1">
      <alignment horizontal="center" vertical="center" wrapText="1"/>
    </xf>
    <xf numFmtId="42" fontId="72" fillId="44" borderId="1" xfId="18" applyFont="1" applyFill="1" applyBorder="1" applyAlignment="1" applyProtection="1">
      <alignment horizontal="center" vertical="center" wrapText="1"/>
    </xf>
    <xf numFmtId="42" fontId="72" fillId="46" borderId="1" xfId="18" applyFont="1" applyFill="1" applyBorder="1" applyAlignment="1">
      <alignment horizontal="center" vertical="center" wrapText="1" readingOrder="1"/>
    </xf>
    <xf numFmtId="42" fontId="72" fillId="44" borderId="20" xfId="18" applyFont="1" applyFill="1" applyBorder="1" applyAlignment="1" applyProtection="1">
      <alignment horizontal="center" vertical="center" wrapText="1"/>
    </xf>
    <xf numFmtId="0" fontId="72" fillId="44" borderId="21" xfId="15" applyFont="1" applyFill="1" applyBorder="1" applyAlignment="1" applyProtection="1">
      <alignment horizontal="center" vertical="center" wrapText="1"/>
    </xf>
    <xf numFmtId="0" fontId="72" fillId="44" borderId="5" xfId="15" applyFont="1" applyFill="1" applyBorder="1" applyAlignment="1" applyProtection="1">
      <alignment horizontal="center" vertical="center" wrapText="1"/>
    </xf>
    <xf numFmtId="42" fontId="72" fillId="44" borderId="5" xfId="18" applyFont="1" applyFill="1" applyBorder="1" applyAlignment="1" applyProtection="1">
      <alignment horizontal="center" vertical="center" wrapText="1"/>
    </xf>
    <xf numFmtId="42" fontId="72" fillId="44" borderId="22" xfId="18" applyFont="1" applyFill="1" applyBorder="1" applyAlignment="1" applyProtection="1">
      <alignment horizontal="center" vertical="center" wrapText="1"/>
    </xf>
    <xf numFmtId="0" fontId="72" fillId="44" borderId="6" xfId="15" applyFont="1" applyFill="1" applyBorder="1" applyAlignment="1" applyProtection="1">
      <alignment horizontal="center" vertical="center" wrapText="1"/>
    </xf>
    <xf numFmtId="42" fontId="72" fillId="44" borderId="6" xfId="18" applyFont="1" applyFill="1" applyBorder="1" applyAlignment="1" applyProtection="1">
      <alignment horizontal="center" vertical="center" wrapText="1"/>
    </xf>
    <xf numFmtId="42" fontId="72" fillId="44" borderId="51" xfId="18" applyFont="1" applyFill="1" applyBorder="1" applyAlignment="1" applyProtection="1">
      <alignment horizontal="center" vertical="center" wrapText="1"/>
    </xf>
    <xf numFmtId="0" fontId="70" fillId="42" borderId="115" xfId="0" applyFont="1" applyFill="1" applyBorder="1" applyAlignment="1">
      <alignment horizontal="center" vertical="center" wrapText="1" readingOrder="1"/>
    </xf>
    <xf numFmtId="0" fontId="70" fillId="42" borderId="6" xfId="0" applyFont="1" applyFill="1" applyBorder="1" applyAlignment="1">
      <alignment horizontal="center" vertical="center" wrapText="1" readingOrder="1"/>
    </xf>
    <xf numFmtId="0" fontId="61" fillId="41" borderId="28" xfId="15" applyFont="1" applyBorder="1" applyAlignment="1" applyProtection="1">
      <alignment horizontal="center" vertical="center" wrapText="1"/>
    </xf>
    <xf numFmtId="0" fontId="61" fillId="41" borderId="30" xfId="15" applyFont="1" applyBorder="1" applyAlignment="1" applyProtection="1">
      <alignment horizontal="center" vertical="center" wrapText="1"/>
    </xf>
    <xf numFmtId="42" fontId="72" fillId="46" borderId="6" xfId="18" applyFont="1" applyFill="1" applyBorder="1" applyAlignment="1">
      <alignment horizontal="center" vertical="center" wrapText="1" readingOrder="1"/>
    </xf>
    <xf numFmtId="0" fontId="74" fillId="43" borderId="28" xfId="15" applyFont="1" applyFill="1" applyBorder="1" applyAlignment="1" applyProtection="1">
      <alignment horizontal="center" vertical="center" wrapText="1"/>
    </xf>
    <xf numFmtId="0" fontId="74" fillId="43" borderId="29" xfId="15" applyFont="1" applyFill="1" applyBorder="1" applyAlignment="1" applyProtection="1">
      <alignment horizontal="center" vertical="center" wrapText="1"/>
    </xf>
    <xf numFmtId="0" fontId="74" fillId="43" borderId="30" xfId="15" applyFont="1" applyFill="1" applyBorder="1" applyAlignment="1" applyProtection="1">
      <alignment horizontal="center" vertical="center" wrapText="1"/>
    </xf>
    <xf numFmtId="49" fontId="72" fillId="43" borderId="31" xfId="16" applyFont="1" applyFill="1" applyBorder="1" applyAlignment="1" applyProtection="1">
      <alignment horizontal="left" vertical="center"/>
      <protection locked="0"/>
    </xf>
    <xf numFmtId="42" fontId="72" fillId="46" borderId="51" xfId="18" applyFont="1" applyFill="1" applyBorder="1" applyAlignment="1">
      <alignment horizontal="center" vertical="center" wrapText="1" readingOrder="1"/>
    </xf>
    <xf numFmtId="42" fontId="72" fillId="46" borderId="20" xfId="18" applyFont="1" applyFill="1" applyBorder="1" applyAlignment="1">
      <alignment horizontal="center" vertical="center" wrapText="1" readingOrder="1"/>
    </xf>
    <xf numFmtId="0" fontId="72" fillId="43" borderId="21" xfId="0" applyFont="1" applyFill="1" applyBorder="1" applyAlignment="1">
      <alignment vertical="center"/>
    </xf>
    <xf numFmtId="0" fontId="72" fillId="43" borderId="5" xfId="0" applyFont="1" applyFill="1" applyBorder="1" applyAlignment="1">
      <alignment horizontal="center" vertical="center"/>
    </xf>
    <xf numFmtId="0" fontId="72" fillId="43" borderId="5" xfId="0" applyFont="1" applyFill="1" applyBorder="1" applyAlignment="1">
      <alignment vertical="center"/>
    </xf>
    <xf numFmtId="42" fontId="72" fillId="43" borderId="5" xfId="18" applyFont="1" applyFill="1" applyBorder="1" applyAlignment="1">
      <alignment vertical="center"/>
    </xf>
    <xf numFmtId="42" fontId="72" fillId="43" borderId="22" xfId="18" applyFont="1" applyFill="1" applyBorder="1" applyAlignment="1">
      <alignment vertical="center"/>
    </xf>
    <xf numFmtId="0" fontId="70" fillId="42" borderId="19" xfId="0" applyFont="1" applyFill="1" applyBorder="1" applyAlignment="1">
      <alignment horizontal="center" vertical="center" wrapText="1" readingOrder="1"/>
    </xf>
    <xf numFmtId="0" fontId="70" fillId="42" borderId="20" xfId="0" applyFont="1" applyFill="1" applyBorder="1" applyAlignment="1">
      <alignment horizontal="justify" vertical="top" wrapText="1" readingOrder="1"/>
    </xf>
    <xf numFmtId="0" fontId="70" fillId="42" borderId="21" xfId="0" applyFont="1" applyFill="1" applyBorder="1" applyAlignment="1">
      <alignment horizontal="center" vertical="center" wrapText="1" readingOrder="1"/>
    </xf>
    <xf numFmtId="0" fontId="70" fillId="42" borderId="5" xfId="0" applyFont="1" applyFill="1" applyBorder="1" applyAlignment="1">
      <alignment horizontal="center" vertical="center" wrapText="1" readingOrder="1"/>
    </xf>
    <xf numFmtId="0" fontId="71" fillId="45" borderId="5" xfId="5" applyFont="1" applyFill="1" applyBorder="1" applyAlignment="1">
      <alignment vertical="center"/>
    </xf>
    <xf numFmtId="0" fontId="70" fillId="42" borderId="5" xfId="0" applyFont="1" applyFill="1" applyBorder="1" applyAlignment="1">
      <alignment horizontal="justify" vertical="top" wrapText="1" readingOrder="1"/>
    </xf>
    <xf numFmtId="0" fontId="70" fillId="42" borderId="22" xfId="0" applyFont="1" applyFill="1" applyBorder="1" applyAlignment="1">
      <alignment horizontal="justify" vertical="top" wrapText="1" readingOrder="1"/>
    </xf>
    <xf numFmtId="0" fontId="70" fillId="42" borderId="31" xfId="0" applyFont="1" applyFill="1" applyBorder="1" applyAlignment="1">
      <alignment horizontal="center" vertical="center" wrapText="1" readingOrder="1"/>
    </xf>
    <xf numFmtId="0" fontId="70" fillId="42" borderId="51" xfId="0" applyFont="1" applyFill="1" applyBorder="1" applyAlignment="1">
      <alignment horizontal="center" vertical="center" wrapText="1" readingOrder="1"/>
    </xf>
    <xf numFmtId="0" fontId="70" fillId="42" borderId="20" xfId="0" applyFont="1" applyFill="1" applyBorder="1" applyAlignment="1">
      <alignment horizontal="center" vertical="center" wrapText="1" readingOrder="1"/>
    </xf>
    <xf numFmtId="0" fontId="70" fillId="42" borderId="22" xfId="0" applyFont="1" applyFill="1" applyBorder="1" applyAlignment="1">
      <alignment horizontal="center" vertical="center" wrapText="1" readingOrder="1"/>
    </xf>
    <xf numFmtId="0" fontId="71" fillId="45" borderId="6" xfId="5" applyFont="1" applyFill="1" applyBorder="1" applyAlignment="1">
      <alignment vertical="center"/>
    </xf>
    <xf numFmtId="0" fontId="70" fillId="42" borderId="6" xfId="0" applyFont="1" applyFill="1" applyBorder="1" applyAlignment="1">
      <alignment horizontal="justify" vertical="top" wrapText="1" readingOrder="1"/>
    </xf>
    <xf numFmtId="0" fontId="70" fillId="42" borderId="51" xfId="0" applyFont="1" applyFill="1" applyBorder="1" applyAlignment="1">
      <alignment horizontal="justify" vertical="top" wrapText="1" readingOrder="1"/>
    </xf>
    <xf numFmtId="0" fontId="61" fillId="41" borderId="29" xfId="15" applyFont="1" applyBorder="1" applyAlignment="1" applyProtection="1">
      <alignment horizontal="center" vertical="center" wrapText="1"/>
    </xf>
    <xf numFmtId="0" fontId="74" fillId="44" borderId="28" xfId="15" applyFont="1" applyFill="1" applyBorder="1" applyAlignment="1" applyProtection="1">
      <alignment horizontal="center" vertical="center" wrapText="1"/>
    </xf>
    <xf numFmtId="0" fontId="74" fillId="44" borderId="29" xfId="15" applyFont="1" applyFill="1" applyBorder="1" applyAlignment="1" applyProtection="1">
      <alignment horizontal="center" vertical="center" wrapText="1"/>
    </xf>
    <xf numFmtId="0" fontId="74" fillId="44" borderId="30" xfId="15" applyFont="1" applyFill="1" applyBorder="1" applyAlignment="1" applyProtection="1">
      <alignment horizontal="center" vertical="center" wrapText="1"/>
    </xf>
    <xf numFmtId="49" fontId="72" fillId="44" borderId="31" xfId="15" applyNumberFormat="1" applyFont="1" applyFill="1" applyBorder="1" applyAlignment="1" applyProtection="1">
      <alignment horizontal="center" vertical="center" wrapText="1"/>
    </xf>
    <xf numFmtId="0" fontId="21" fillId="2" borderId="9" xfId="0" applyFont="1" applyFill="1" applyBorder="1" applyAlignment="1">
      <alignment horizontal="center" vertical="center"/>
    </xf>
    <xf numFmtId="0" fontId="65" fillId="2" borderId="92" xfId="0" applyNumberFormat="1" applyFont="1" applyFill="1" applyBorder="1" applyAlignment="1">
      <alignment horizontal="left" vertical="center" wrapText="1"/>
    </xf>
    <xf numFmtId="0" fontId="65" fillId="2" borderId="9" xfId="0" applyNumberFormat="1" applyFont="1" applyFill="1" applyBorder="1" applyAlignment="1">
      <alignment horizontal="left" vertical="center" wrapText="1"/>
    </xf>
    <xf numFmtId="0" fontId="65" fillId="2" borderId="90" xfId="0" applyNumberFormat="1" applyFont="1" applyFill="1" applyBorder="1" applyAlignment="1">
      <alignment horizontal="left" vertical="center" wrapText="1"/>
    </xf>
    <xf numFmtId="166" fontId="66" fillId="2" borderId="33" xfId="0" applyNumberFormat="1" applyFont="1" applyFill="1" applyBorder="1" applyAlignment="1">
      <alignment horizontal="center" vertical="center" wrapText="1"/>
    </xf>
    <xf numFmtId="166" fontId="66" fillId="2" borderId="9" xfId="0" applyNumberFormat="1" applyFont="1" applyFill="1" applyBorder="1" applyAlignment="1">
      <alignment horizontal="center" vertical="center" wrapText="1"/>
    </xf>
    <xf numFmtId="0" fontId="65" fillId="2" borderId="50" xfId="0" applyNumberFormat="1" applyFont="1" applyFill="1" applyBorder="1" applyAlignment="1">
      <alignment horizontal="center" vertical="center"/>
    </xf>
    <xf numFmtId="0" fontId="65" fillId="2" borderId="28" xfId="0" applyFont="1" applyFill="1" applyBorder="1" applyAlignment="1">
      <alignment horizontal="left" vertical="top"/>
    </xf>
    <xf numFmtId="0" fontId="65" fillId="2" borderId="29" xfId="0" applyNumberFormat="1" applyFont="1" applyFill="1" applyBorder="1" applyAlignment="1">
      <alignment horizontal="left" vertical="top"/>
    </xf>
    <xf numFmtId="0" fontId="65" fillId="2" borderId="5" xfId="0" applyFont="1" applyFill="1" applyBorder="1" applyAlignment="1">
      <alignment horizontal="left" vertical="top"/>
    </xf>
    <xf numFmtId="0" fontId="21" fillId="0" borderId="6" xfId="0" applyFont="1" applyFill="1" applyBorder="1" applyAlignment="1">
      <alignment horizontal="center" vertical="center"/>
    </xf>
    <xf numFmtId="0" fontId="65" fillId="0" borderId="6" xfId="0" applyFont="1" applyFill="1" applyBorder="1" applyAlignment="1">
      <alignment horizontal="justify" vertical="center" wrapText="1"/>
    </xf>
    <xf numFmtId="0" fontId="65" fillId="0" borderId="6" xfId="0" applyFont="1" applyFill="1" applyBorder="1" applyAlignment="1">
      <alignment horizontal="left" vertical="top"/>
    </xf>
    <xf numFmtId="0" fontId="65" fillId="0" borderId="20" xfId="0" applyFont="1" applyFill="1" applyBorder="1" applyAlignment="1">
      <alignment horizontal="left" vertical="top"/>
    </xf>
    <xf numFmtId="14" fontId="65" fillId="0" borderId="33" xfId="0" applyNumberFormat="1" applyFont="1" applyBorder="1" applyAlignment="1">
      <alignment horizontal="left" vertical="top"/>
    </xf>
    <xf numFmtId="0" fontId="65" fillId="0" borderId="9" xfId="0" applyFont="1" applyBorder="1" applyAlignment="1">
      <alignment horizontal="left" vertical="center" wrapText="1"/>
    </xf>
    <xf numFmtId="0" fontId="65" fillId="0" borderId="9" xfId="0" applyFont="1" applyBorder="1" applyAlignment="1">
      <alignment horizontal="left" vertical="top"/>
    </xf>
    <xf numFmtId="0" fontId="65" fillId="0" borderId="9" xfId="0" applyFont="1" applyFill="1" applyBorder="1" applyAlignment="1">
      <alignment horizontal="left" vertical="top"/>
    </xf>
    <xf numFmtId="0" fontId="65" fillId="2" borderId="44" xfId="0" applyNumberFormat="1" applyFont="1" applyFill="1" applyBorder="1" applyAlignment="1">
      <alignment horizontal="left" vertical="top"/>
    </xf>
    <xf numFmtId="0" fontId="65" fillId="2" borderId="1" xfId="0" applyFont="1" applyFill="1" applyBorder="1" applyAlignment="1">
      <alignment horizontal="left" vertical="top"/>
    </xf>
    <xf numFmtId="0" fontId="65" fillId="0" borderId="33" xfId="0" applyFont="1" applyFill="1" applyBorder="1" applyAlignment="1">
      <alignment horizontal="left" vertical="top"/>
    </xf>
    <xf numFmtId="0" fontId="65" fillId="0" borderId="31" xfId="0" applyFont="1" applyFill="1" applyBorder="1" applyAlignment="1">
      <alignment horizontal="center" vertical="center"/>
    </xf>
    <xf numFmtId="0" fontId="65" fillId="0" borderId="6" xfId="0" applyFont="1" applyFill="1" applyBorder="1" applyAlignment="1">
      <alignment horizontal="center" vertical="center"/>
    </xf>
    <xf numFmtId="0" fontId="65" fillId="0" borderId="93" xfId="0" applyFont="1" applyFill="1" applyBorder="1" applyAlignment="1">
      <alignment horizontal="center" vertical="center"/>
    </xf>
    <xf numFmtId="0" fontId="65" fillId="0" borderId="1" xfId="0" applyFont="1" applyFill="1" applyBorder="1" applyAlignment="1">
      <alignment horizontal="justify" vertical="center" wrapText="1"/>
    </xf>
    <xf numFmtId="0" fontId="65" fillId="26" borderId="1" xfId="0" applyNumberFormat="1" applyFont="1" applyFill="1" applyBorder="1" applyAlignment="1">
      <alignment horizontal="left" vertical="top"/>
    </xf>
    <xf numFmtId="0" fontId="65" fillId="26" borderId="1" xfId="0" applyFont="1" applyFill="1" applyBorder="1" applyAlignment="1">
      <alignment horizontal="left" vertical="top"/>
    </xf>
    <xf numFmtId="0" fontId="65" fillId="26" borderId="9" xfId="0" applyNumberFormat="1" applyFont="1" applyFill="1" applyBorder="1" applyAlignment="1">
      <alignment horizontal="left" vertical="top"/>
    </xf>
    <xf numFmtId="0" fontId="65" fillId="26" borderId="6" xfId="0" applyFont="1" applyFill="1" applyBorder="1" applyAlignment="1">
      <alignment horizontal="left" vertical="top"/>
    </xf>
    <xf numFmtId="0" fontId="65" fillId="26" borderId="51" xfId="0" applyFont="1" applyFill="1" applyBorder="1" applyAlignment="1">
      <alignment horizontal="left" vertical="top"/>
    </xf>
    <xf numFmtId="0" fontId="65" fillId="26" borderId="20" xfId="0" applyNumberFormat="1" applyFont="1" applyFill="1" applyBorder="1" applyAlignment="1">
      <alignment horizontal="left" vertical="top"/>
    </xf>
    <xf numFmtId="0" fontId="65" fillId="26" borderId="9" xfId="0" applyFont="1" applyFill="1" applyBorder="1" applyAlignment="1">
      <alignment horizontal="left" vertical="top"/>
    </xf>
    <xf numFmtId="0" fontId="65" fillId="26" borderId="44" xfId="0" applyNumberFormat="1" applyFont="1" applyFill="1" applyBorder="1" applyAlignment="1">
      <alignment horizontal="left" vertical="top"/>
    </xf>
    <xf numFmtId="0" fontId="65" fillId="0" borderId="51" xfId="0" applyFont="1" applyFill="1" applyBorder="1" applyAlignment="1">
      <alignment horizontal="left" vertical="top"/>
    </xf>
    <xf numFmtId="0" fontId="65" fillId="26" borderId="20" xfId="0" applyFont="1" applyFill="1" applyBorder="1" applyAlignment="1">
      <alignment horizontal="left" vertical="top"/>
    </xf>
    <xf numFmtId="0" fontId="65" fillId="47" borderId="19" xfId="0" applyNumberFormat="1" applyFont="1" applyFill="1" applyBorder="1" applyAlignment="1">
      <alignment horizontal="left" vertical="top"/>
    </xf>
    <xf numFmtId="14" fontId="65" fillId="47" borderId="19" xfId="0" applyNumberFormat="1" applyFont="1" applyFill="1" applyBorder="1" applyAlignment="1">
      <alignment horizontal="left" vertical="top"/>
    </xf>
    <xf numFmtId="0" fontId="65" fillId="47" borderId="19" xfId="0" applyFont="1" applyFill="1" applyBorder="1" applyAlignment="1">
      <alignment horizontal="left" vertical="top"/>
    </xf>
    <xf numFmtId="0" fontId="65" fillId="0" borderId="12" xfId="0" applyNumberFormat="1" applyFont="1" applyFill="1" applyBorder="1" applyAlignment="1">
      <alignment horizontal="justify" vertical="center" wrapText="1"/>
    </xf>
    <xf numFmtId="0" fontId="65" fillId="0" borderId="1" xfId="0" applyNumberFormat="1" applyFont="1" applyFill="1" applyBorder="1" applyAlignment="1">
      <alignment horizontal="justify" vertical="center" wrapText="1"/>
    </xf>
    <xf numFmtId="0" fontId="65" fillId="0" borderId="12" xfId="0" applyFont="1" applyBorder="1" applyAlignment="1">
      <alignment horizontal="justify" vertical="center" wrapText="1"/>
    </xf>
    <xf numFmtId="0" fontId="66" fillId="0" borderId="12" xfId="0" applyNumberFormat="1" applyFont="1" applyFill="1" applyBorder="1" applyAlignment="1">
      <alignment horizontal="justify" vertical="center" wrapText="1"/>
    </xf>
    <xf numFmtId="0" fontId="65" fillId="0" borderId="1" xfId="0" applyNumberFormat="1" applyFont="1" applyFill="1" applyBorder="1" applyAlignment="1">
      <alignment horizontal="justify" vertical="top" wrapText="1"/>
    </xf>
    <xf numFmtId="0" fontId="65" fillId="0" borderId="1" xfId="0" applyFont="1" applyBorder="1" applyAlignment="1">
      <alignment horizontal="justify" vertical="center" wrapText="1"/>
    </xf>
    <xf numFmtId="0" fontId="28" fillId="7" borderId="2" xfId="0" applyFont="1" applyFill="1" applyBorder="1" applyAlignment="1">
      <alignment horizontal="left" vertical="center" wrapText="1"/>
    </xf>
    <xf numFmtId="0" fontId="28" fillId="7" borderId="37" xfId="0" applyFont="1" applyFill="1" applyBorder="1" applyAlignment="1">
      <alignment horizontal="left" vertical="center" wrapText="1"/>
    </xf>
    <xf numFmtId="0" fontId="28" fillId="7" borderId="38" xfId="0" applyFont="1" applyFill="1" applyBorder="1" applyAlignment="1">
      <alignment horizontal="left" vertical="center" wrapText="1"/>
    </xf>
    <xf numFmtId="0" fontId="14" fillId="11" borderId="2" xfId="0" applyFont="1" applyFill="1" applyBorder="1" applyAlignment="1">
      <alignment horizontal="center" vertical="center" wrapText="1"/>
    </xf>
    <xf numFmtId="0" fontId="14" fillId="11" borderId="37" xfId="0" applyFont="1" applyFill="1" applyBorder="1" applyAlignment="1">
      <alignment horizontal="center" vertical="center" wrapText="1"/>
    </xf>
    <xf numFmtId="0" fontId="14" fillId="11" borderId="38" xfId="0" applyFont="1" applyFill="1" applyBorder="1" applyAlignment="1">
      <alignment horizontal="center" vertical="center" wrapText="1"/>
    </xf>
    <xf numFmtId="0" fontId="61" fillId="24" borderId="1" xfId="0" applyFont="1" applyFill="1" applyBorder="1" applyAlignment="1">
      <alignment horizontal="center" vertical="top" wrapText="1"/>
    </xf>
    <xf numFmtId="0" fontId="14" fillId="11" borderId="40" xfId="0" applyFont="1" applyFill="1" applyBorder="1" applyAlignment="1">
      <alignment horizontal="center" vertical="center" wrapText="1"/>
    </xf>
    <xf numFmtId="0" fontId="14" fillId="11" borderId="32" xfId="0" applyFont="1" applyFill="1" applyBorder="1" applyAlignment="1">
      <alignment horizontal="center" vertical="center" wrapText="1"/>
    </xf>
    <xf numFmtId="0" fontId="16" fillId="7" borderId="1" xfId="0" applyFont="1" applyFill="1" applyBorder="1" applyAlignment="1">
      <alignment horizontal="left" vertical="center" wrapText="1"/>
    </xf>
    <xf numFmtId="0" fontId="31" fillId="7" borderId="0" xfId="0" applyFont="1" applyFill="1" applyAlignment="1">
      <alignment horizontal="right" vertical="center" wrapText="1"/>
    </xf>
    <xf numFmtId="0" fontId="17" fillId="0" borderId="17" xfId="0" applyFont="1" applyBorder="1" applyAlignment="1">
      <alignment horizontal="center" vertical="center" wrapText="1"/>
    </xf>
    <xf numFmtId="0" fontId="17" fillId="0" borderId="18" xfId="0" applyFont="1" applyBorder="1" applyAlignment="1">
      <alignment horizontal="center" vertical="center" wrapText="1"/>
    </xf>
    <xf numFmtId="0" fontId="16" fillId="0" borderId="41" xfId="0" applyFont="1" applyBorder="1" applyAlignment="1">
      <alignment horizontal="left" vertical="center" wrapText="1"/>
    </xf>
    <xf numFmtId="0" fontId="16" fillId="0" borderId="45" xfId="0" applyFont="1" applyBorder="1" applyAlignment="1">
      <alignment horizontal="left" vertical="center" wrapText="1"/>
    </xf>
    <xf numFmtId="0" fontId="16" fillId="0" borderId="47" xfId="0" applyFont="1" applyBorder="1" applyAlignment="1">
      <alignment horizontal="left" vertical="center" wrapText="1"/>
    </xf>
    <xf numFmtId="0" fontId="17" fillId="19" borderId="19" xfId="0" applyFont="1" applyFill="1" applyBorder="1" applyAlignment="1">
      <alignment horizontal="center" vertical="center" wrapText="1"/>
    </xf>
    <xf numFmtId="0" fontId="17" fillId="19" borderId="21" xfId="0" applyFont="1" applyFill="1" applyBorder="1" applyAlignment="1">
      <alignment horizontal="center" vertical="center" wrapText="1"/>
    </xf>
    <xf numFmtId="0" fontId="17" fillId="10" borderId="19" xfId="0" applyFont="1" applyFill="1" applyBorder="1" applyAlignment="1">
      <alignment horizontal="center" vertical="center" wrapText="1"/>
    </xf>
    <xf numFmtId="0" fontId="17" fillId="10" borderId="33" xfId="0" applyFont="1" applyFill="1" applyBorder="1" applyAlignment="1">
      <alignment horizontal="center" vertical="center" wrapText="1"/>
    </xf>
    <xf numFmtId="0" fontId="17" fillId="10" borderId="46" xfId="0" applyFont="1" applyFill="1" applyBorder="1" applyAlignment="1">
      <alignment horizontal="center" vertical="center" wrapText="1"/>
    </xf>
    <xf numFmtId="0" fontId="17" fillId="10" borderId="31" xfId="0" applyFont="1" applyFill="1" applyBorder="1" applyAlignment="1">
      <alignment horizontal="center" vertical="center" wrapText="1"/>
    </xf>
    <xf numFmtId="0" fontId="44" fillId="29" borderId="34" xfId="14" applyFont="1" applyFill="1" applyBorder="1" applyAlignment="1">
      <alignment horizontal="center" vertical="center" wrapText="1"/>
    </xf>
    <xf numFmtId="0" fontId="44" fillId="29" borderId="36" xfId="14" applyFont="1" applyFill="1" applyBorder="1" applyAlignment="1">
      <alignment horizontal="center" vertical="center" wrapText="1"/>
    </xf>
    <xf numFmtId="0" fontId="44" fillId="29" borderId="7" xfId="14" applyFont="1" applyFill="1" applyBorder="1" applyAlignment="1">
      <alignment horizontal="center" vertical="center" wrapText="1"/>
    </xf>
    <xf numFmtId="0" fontId="44" fillId="29" borderId="8" xfId="14" applyFont="1" applyFill="1" applyBorder="1" applyAlignment="1">
      <alignment horizontal="center" vertical="center" wrapText="1"/>
    </xf>
    <xf numFmtId="0" fontId="53" fillId="29" borderId="2" xfId="14" applyFont="1" applyFill="1" applyBorder="1" applyAlignment="1">
      <alignment horizontal="center" vertical="center"/>
    </xf>
    <xf numFmtId="0" fontId="53" fillId="29" borderId="38" xfId="14" applyFont="1" applyFill="1" applyBorder="1" applyAlignment="1">
      <alignment horizontal="center" vertical="center"/>
    </xf>
    <xf numFmtId="0" fontId="53" fillId="29" borderId="76" xfId="14" applyFont="1" applyFill="1" applyBorder="1" applyAlignment="1">
      <alignment horizontal="center" vertical="center"/>
    </xf>
    <xf numFmtId="0" fontId="53" fillId="29" borderId="77" xfId="14" applyFont="1" applyFill="1" applyBorder="1" applyAlignment="1">
      <alignment horizontal="center" vertical="center"/>
    </xf>
    <xf numFmtId="0" fontId="53" fillId="29" borderId="58" xfId="14" applyFont="1" applyFill="1" applyBorder="1" applyAlignment="1">
      <alignment horizontal="center" vertical="center"/>
    </xf>
    <xf numFmtId="0" fontId="44" fillId="29" borderId="35" xfId="14" applyFont="1" applyFill="1" applyBorder="1" applyAlignment="1">
      <alignment horizontal="center" vertical="center" wrapText="1"/>
    </xf>
    <xf numFmtId="0" fontId="44" fillId="29" borderId="13" xfId="14" applyFont="1" applyFill="1" applyBorder="1" applyAlignment="1">
      <alignment horizontal="center" vertical="center" wrapText="1"/>
    </xf>
    <xf numFmtId="0" fontId="44" fillId="29" borderId="0" xfId="14" applyFont="1" applyFill="1" applyBorder="1" applyAlignment="1">
      <alignment horizontal="center" vertical="center" wrapText="1"/>
    </xf>
    <xf numFmtId="0" fontId="44" fillId="29" borderId="14" xfId="14" applyFont="1" applyFill="1" applyBorder="1" applyAlignment="1">
      <alignment horizontal="center" vertical="center" wrapText="1"/>
    </xf>
    <xf numFmtId="0" fontId="53" fillId="29" borderId="76" xfId="14" applyFont="1" applyFill="1" applyBorder="1" applyAlignment="1">
      <alignment horizontal="center"/>
    </xf>
    <xf numFmtId="0" fontId="43" fillId="0" borderId="78" xfId="14" applyFont="1" applyBorder="1"/>
    <xf numFmtId="0" fontId="43" fillId="0" borderId="77" xfId="14" applyFont="1" applyBorder="1"/>
    <xf numFmtId="0" fontId="44" fillId="29" borderId="83" xfId="14" applyFont="1" applyFill="1" applyBorder="1" applyAlignment="1">
      <alignment horizontal="center" vertical="center" wrapText="1"/>
    </xf>
    <xf numFmtId="0" fontId="43" fillId="0" borderId="83" xfId="14" applyFont="1" applyBorder="1"/>
    <xf numFmtId="0" fontId="44" fillId="29" borderId="81" xfId="14" applyFont="1" applyFill="1" applyBorder="1" applyAlignment="1">
      <alignment horizontal="center" vertical="center" wrapText="1"/>
    </xf>
    <xf numFmtId="0" fontId="43" fillId="0" borderId="81" xfId="14" applyFont="1" applyBorder="1"/>
    <xf numFmtId="0" fontId="44" fillId="29" borderId="79" xfId="14" applyFont="1" applyFill="1" applyBorder="1" applyAlignment="1">
      <alignment horizontal="center" vertical="center" wrapText="1"/>
    </xf>
    <xf numFmtId="0" fontId="44" fillId="29" borderId="80" xfId="14" applyFont="1" applyFill="1" applyBorder="1" applyAlignment="1">
      <alignment horizontal="center" vertical="center" wrapText="1"/>
    </xf>
    <xf numFmtId="0" fontId="43" fillId="0" borderId="70" xfId="14" applyFont="1" applyBorder="1"/>
    <xf numFmtId="0" fontId="43" fillId="0" borderId="0" xfId="14" applyFont="1" applyBorder="1"/>
    <xf numFmtId="0" fontId="43" fillId="0" borderId="82" xfId="14" applyFont="1" applyBorder="1"/>
    <xf numFmtId="14" fontId="29" fillId="0" borderId="2" xfId="14" applyNumberFormat="1" applyFont="1" applyBorder="1" applyAlignment="1">
      <alignment horizontal="center"/>
    </xf>
    <xf numFmtId="14" fontId="29" fillId="0" borderId="38" xfId="14" applyNumberFormat="1" applyFont="1" applyBorder="1" applyAlignment="1">
      <alignment horizontal="center"/>
    </xf>
    <xf numFmtId="0" fontId="29" fillId="0" borderId="56" xfId="14" applyFont="1" applyBorder="1" applyAlignment="1">
      <alignment horizontal="center" vertical="center"/>
    </xf>
    <xf numFmtId="0" fontId="43" fillId="0" borderId="63" xfId="14" applyFont="1" applyBorder="1"/>
    <xf numFmtId="0" fontId="43" fillId="0" borderId="69" xfId="14" applyFont="1" applyBorder="1"/>
    <xf numFmtId="0" fontId="53" fillId="0" borderId="57" xfId="14" applyFont="1" applyBorder="1" applyAlignment="1">
      <alignment horizontal="center" vertical="center" wrapText="1"/>
    </xf>
    <xf numFmtId="0" fontId="43" fillId="0" borderId="58" xfId="14" applyFont="1" applyBorder="1"/>
    <xf numFmtId="0" fontId="43" fillId="0" borderId="59" xfId="14" applyFont="1" applyBorder="1"/>
    <xf numFmtId="0" fontId="43" fillId="0" borderId="64" xfId="14" applyFont="1" applyBorder="1"/>
    <xf numFmtId="0" fontId="29" fillId="0" borderId="0" xfId="14" applyFont="1" applyAlignment="1"/>
    <xf numFmtId="0" fontId="43" fillId="0" borderId="65" xfId="14" applyFont="1" applyBorder="1"/>
    <xf numFmtId="0" fontId="43" fillId="0" borderId="71" xfId="14" applyFont="1" applyBorder="1"/>
    <xf numFmtId="0" fontId="29" fillId="0" borderId="60" xfId="14" applyFont="1" applyBorder="1" applyAlignment="1">
      <alignment horizontal="center"/>
    </xf>
    <xf numFmtId="0" fontId="43" fillId="0" borderId="61" xfId="14" applyFont="1" applyBorder="1"/>
    <xf numFmtId="0" fontId="29" fillId="0" borderId="62" xfId="14" applyFont="1" applyBorder="1" applyAlignment="1">
      <alignment horizontal="center"/>
    </xf>
    <xf numFmtId="0" fontId="43" fillId="0" borderId="68" xfId="14" applyFont="1" applyBorder="1"/>
    <xf numFmtId="0" fontId="43" fillId="0" borderId="74" xfId="14" applyFont="1" applyBorder="1"/>
    <xf numFmtId="0" fontId="29" fillId="0" borderId="66" xfId="14" applyFont="1" applyBorder="1" applyAlignment="1">
      <alignment horizontal="center"/>
    </xf>
    <xf numFmtId="0" fontId="43" fillId="0" borderId="67" xfId="14" applyFont="1" applyBorder="1"/>
    <xf numFmtId="0" fontId="29" fillId="0" borderId="72" xfId="14" applyFont="1" applyBorder="1" applyAlignment="1">
      <alignment horizontal="center"/>
    </xf>
    <xf numFmtId="0" fontId="43" fillId="0" borderId="73" xfId="14" applyFont="1" applyBorder="1"/>
    <xf numFmtId="0" fontId="57" fillId="5" borderId="18" xfId="3" applyFont="1" applyFill="1" applyBorder="1" applyAlignment="1">
      <alignment horizontal="center" vertical="center"/>
    </xf>
    <xf numFmtId="0" fontId="57" fillId="5" borderId="20" xfId="3" applyFont="1" applyFill="1" applyBorder="1" applyAlignment="1">
      <alignment horizontal="center" vertical="center"/>
    </xf>
    <xf numFmtId="0" fontId="10" fillId="36" borderId="16" xfId="0" applyFont="1" applyFill="1" applyBorder="1" applyAlignment="1">
      <alignment horizontal="center" vertical="center"/>
    </xf>
    <xf numFmtId="0" fontId="10" fillId="36" borderId="19" xfId="0" applyFont="1" applyFill="1" applyBorder="1" applyAlignment="1">
      <alignment horizontal="center" vertical="center"/>
    </xf>
    <xf numFmtId="0" fontId="10" fillId="36" borderId="18" xfId="0" applyFont="1" applyFill="1" applyBorder="1" applyAlignment="1">
      <alignment horizontal="center" vertical="center"/>
    </xf>
    <xf numFmtId="0" fontId="10" fillId="36" borderId="20" xfId="0" applyFont="1" applyFill="1" applyBorder="1" applyAlignment="1">
      <alignment horizontal="center" vertical="center"/>
    </xf>
    <xf numFmtId="0" fontId="10" fillId="36" borderId="21" xfId="0" applyFont="1" applyFill="1" applyBorder="1" applyAlignment="1">
      <alignment horizontal="center" vertical="center" wrapText="1"/>
    </xf>
    <xf numFmtId="0" fontId="10" fillId="36" borderId="5" xfId="0" applyFont="1" applyFill="1" applyBorder="1" applyAlignment="1">
      <alignment horizontal="center" vertical="center" wrapText="1"/>
    </xf>
    <xf numFmtId="0" fontId="10" fillId="36" borderId="22" xfId="0" applyFont="1" applyFill="1" applyBorder="1" applyAlignment="1">
      <alignment horizontal="center" vertical="center" wrapText="1"/>
    </xf>
    <xf numFmtId="0" fontId="10" fillId="0" borderId="0" xfId="0" applyFont="1" applyAlignment="1">
      <alignment horizontal="center" vertical="center" wrapText="1"/>
    </xf>
    <xf numFmtId="0" fontId="10" fillId="0" borderId="43" xfId="0" applyFont="1" applyBorder="1" applyAlignment="1">
      <alignment horizontal="center" vertical="center" wrapText="1"/>
    </xf>
    <xf numFmtId="0" fontId="7" fillId="2" borderId="16" xfId="3" applyFont="1" applyFill="1" applyBorder="1" applyAlignment="1">
      <alignment horizontal="center" vertical="center" wrapText="1"/>
    </xf>
    <xf numFmtId="0" fontId="7" fillId="2" borderId="19" xfId="3" applyFont="1" applyFill="1" applyBorder="1" applyAlignment="1">
      <alignment horizontal="center" vertical="center" wrapText="1"/>
    </xf>
    <xf numFmtId="0" fontId="57" fillId="4" borderId="17" xfId="3" applyFont="1" applyFill="1" applyBorder="1" applyAlignment="1">
      <alignment horizontal="center" vertical="center"/>
    </xf>
    <xf numFmtId="0" fontId="57" fillId="4" borderId="1" xfId="3" applyFont="1" applyFill="1" applyBorder="1" applyAlignment="1">
      <alignment horizontal="center" vertical="center"/>
    </xf>
    <xf numFmtId="0" fontId="57" fillId="3" borderId="17" xfId="3" applyFont="1" applyFill="1" applyBorder="1" applyAlignment="1">
      <alignment horizontal="center" vertical="center"/>
    </xf>
    <xf numFmtId="0" fontId="57" fillId="3" borderId="1" xfId="3" applyFont="1" applyFill="1" applyBorder="1" applyAlignment="1">
      <alignment horizontal="center" vertical="center"/>
    </xf>
    <xf numFmtId="0" fontId="10" fillId="36" borderId="88" xfId="0" applyFont="1" applyFill="1" applyBorder="1" applyAlignment="1">
      <alignment horizontal="center" vertical="center" wrapText="1"/>
    </xf>
    <xf numFmtId="0" fontId="10" fillId="36" borderId="89" xfId="0" applyFont="1" applyFill="1" applyBorder="1" applyAlignment="1">
      <alignment horizontal="center" vertical="center" wrapText="1"/>
    </xf>
    <xf numFmtId="0" fontId="10" fillId="36" borderId="16" xfId="0" applyFont="1" applyFill="1" applyBorder="1" applyAlignment="1">
      <alignment horizontal="center" vertical="center" wrapText="1"/>
    </xf>
    <xf numFmtId="0" fontId="10" fillId="36" borderId="17" xfId="0" applyFont="1" applyFill="1" applyBorder="1" applyAlignment="1">
      <alignment horizontal="center" vertical="center" wrapText="1"/>
    </xf>
    <xf numFmtId="0" fontId="10" fillId="36" borderId="18" xfId="0" applyFont="1" applyFill="1" applyBorder="1" applyAlignment="1">
      <alignment horizontal="center" vertical="center" wrapText="1"/>
    </xf>
    <xf numFmtId="0" fontId="10" fillId="36" borderId="15" xfId="0" applyFont="1" applyFill="1" applyBorder="1" applyAlignment="1">
      <alignment horizontal="center" vertical="center" wrapText="1"/>
    </xf>
    <xf numFmtId="0" fontId="0" fillId="0" borderId="16" xfId="0"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10" fillId="0" borderId="17" xfId="0" applyFont="1" applyBorder="1" applyAlignment="1">
      <alignment horizontal="center" vertical="center" wrapText="1"/>
    </xf>
    <xf numFmtId="0" fontId="10" fillId="0" borderId="17" xfId="0" applyFont="1" applyBorder="1" applyAlignment="1">
      <alignment horizontal="center" vertical="center"/>
    </xf>
    <xf numFmtId="0" fontId="10" fillId="0" borderId="1" xfId="0" applyFont="1" applyBorder="1" applyAlignment="1">
      <alignment horizontal="center" vertical="center"/>
    </xf>
    <xf numFmtId="0" fontId="10" fillId="0" borderId="5" xfId="0" applyFont="1" applyBorder="1" applyAlignment="1">
      <alignment horizontal="center" vertical="center"/>
    </xf>
    <xf numFmtId="0" fontId="0" fillId="0" borderId="17" xfId="0" applyBorder="1" applyAlignment="1">
      <alignment horizontal="center"/>
    </xf>
    <xf numFmtId="0" fontId="0" fillId="0" borderId="18" xfId="0" applyBorder="1" applyAlignment="1">
      <alignment horizontal="center"/>
    </xf>
    <xf numFmtId="0" fontId="0" fillId="0" borderId="1" xfId="0" applyBorder="1" applyAlignment="1">
      <alignment horizontal="center"/>
    </xf>
    <xf numFmtId="0" fontId="0" fillId="0" borderId="20" xfId="0" applyBorder="1" applyAlignment="1">
      <alignment horizontal="center"/>
    </xf>
    <xf numFmtId="0" fontId="0" fillId="0" borderId="5" xfId="0" applyBorder="1" applyAlignment="1">
      <alignment horizontal="center"/>
    </xf>
    <xf numFmtId="0" fontId="0" fillId="0" borderId="22" xfId="0" applyBorder="1" applyAlignment="1">
      <alignment horizontal="center"/>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17" fillId="0" borderId="6" xfId="0" applyFont="1" applyBorder="1" applyAlignment="1">
      <alignment horizontal="center" vertical="center"/>
    </xf>
    <xf numFmtId="0" fontId="17" fillId="0" borderId="9"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6" xfId="0" applyFont="1" applyBorder="1" applyAlignment="1">
      <alignment horizontal="center" vertical="center" wrapText="1"/>
    </xf>
    <xf numFmtId="0" fontId="45" fillId="11" borderId="44" xfId="0" applyFont="1" applyFill="1" applyBorder="1" applyAlignment="1">
      <alignment horizontal="center" vertical="center" wrapText="1"/>
    </xf>
    <xf numFmtId="0" fontId="45" fillId="11" borderId="45" xfId="0" applyFont="1" applyFill="1" applyBorder="1" applyAlignment="1">
      <alignment horizontal="center" vertical="center" wrapText="1"/>
    </xf>
    <xf numFmtId="0" fontId="45" fillId="11" borderId="12" xfId="0" applyFont="1" applyFill="1" applyBorder="1" applyAlignment="1">
      <alignment horizontal="center" vertical="center" wrapText="1"/>
    </xf>
    <xf numFmtId="0" fontId="17" fillId="0" borderId="17" xfId="0" applyFont="1" applyFill="1" applyBorder="1" applyAlignment="1">
      <alignment horizontal="center" vertical="center" wrapText="1"/>
    </xf>
    <xf numFmtId="0" fontId="17" fillId="0" borderId="18" xfId="0" applyFont="1" applyFill="1" applyBorder="1" applyAlignment="1">
      <alignment horizontal="center" vertical="center" wrapText="1"/>
    </xf>
    <xf numFmtId="0" fontId="17" fillId="0" borderId="48" xfId="0" applyFont="1" applyFill="1" applyBorder="1" applyAlignment="1">
      <alignment horizontal="center"/>
    </xf>
    <xf numFmtId="0" fontId="17" fillId="0" borderId="43" xfId="0" applyFont="1" applyFill="1" applyBorder="1" applyAlignment="1">
      <alignment horizontal="center"/>
    </xf>
    <xf numFmtId="0" fontId="17" fillId="0" borderId="54" xfId="0" applyFont="1" applyFill="1" applyBorder="1" applyAlignment="1">
      <alignment horizontal="center"/>
    </xf>
    <xf numFmtId="0" fontId="17" fillId="26" borderId="4" xfId="0" applyFont="1" applyFill="1" applyBorder="1" applyAlignment="1">
      <alignment horizontal="center" vertical="center" wrapText="1"/>
    </xf>
    <xf numFmtId="0" fontId="17" fillId="26" borderId="8" xfId="0" applyFont="1" applyFill="1" applyBorder="1" applyAlignment="1">
      <alignment horizontal="center" vertical="center" wrapText="1"/>
    </xf>
    <xf numFmtId="0" fontId="31" fillId="7" borderId="42" xfId="0" applyFont="1" applyFill="1" applyBorder="1" applyAlignment="1">
      <alignment horizontal="right" vertical="center" wrapText="1"/>
    </xf>
    <xf numFmtId="0" fontId="17" fillId="0" borderId="1" xfId="0" applyFont="1" applyFill="1" applyBorder="1" applyAlignment="1">
      <alignment horizontal="center" vertical="center" wrapText="1"/>
    </xf>
    <xf numFmtId="0" fontId="46" fillId="11" borderId="44" xfId="0" applyFont="1" applyFill="1" applyBorder="1" applyAlignment="1">
      <alignment horizontal="left" wrapText="1"/>
    </xf>
    <xf numFmtId="0" fontId="46" fillId="11" borderId="12" xfId="0" applyFont="1" applyFill="1" applyBorder="1" applyAlignment="1">
      <alignment horizontal="left" wrapText="1"/>
    </xf>
    <xf numFmtId="0" fontId="46" fillId="0" borderId="43" xfId="0" applyFont="1" applyBorder="1" applyAlignment="1">
      <alignment horizontal="center"/>
    </xf>
    <xf numFmtId="0" fontId="46" fillId="28" borderId="40" xfId="0" applyFont="1" applyFill="1" applyBorder="1" applyAlignment="1">
      <alignment horizontal="left" wrapText="1"/>
    </xf>
    <xf numFmtId="0" fontId="46" fillId="28" borderId="55" xfId="0" applyFont="1" applyFill="1" applyBorder="1" applyAlignment="1">
      <alignment horizontal="left" wrapText="1"/>
    </xf>
    <xf numFmtId="0" fontId="46" fillId="25" borderId="1" xfId="0" applyFont="1" applyFill="1" applyBorder="1" applyAlignment="1">
      <alignment horizontal="center" wrapText="1"/>
    </xf>
    <xf numFmtId="0" fontId="35" fillId="0" borderId="9" xfId="0" applyFont="1" applyBorder="1" applyAlignment="1">
      <alignment horizontal="center"/>
    </xf>
    <xf numFmtId="0" fontId="35" fillId="0" borderId="6" xfId="0" applyFont="1" applyBorder="1" applyAlignment="1">
      <alignment horizontal="center"/>
    </xf>
    <xf numFmtId="0" fontId="35" fillId="17" borderId="9" xfId="0" applyFont="1" applyFill="1" applyBorder="1" applyAlignment="1">
      <alignment horizontal="center"/>
    </xf>
    <xf numFmtId="0" fontId="35" fillId="17" borderId="6" xfId="0" applyFont="1" applyFill="1" applyBorder="1" applyAlignment="1">
      <alignment horizontal="center"/>
    </xf>
    <xf numFmtId="0" fontId="35" fillId="21" borderId="1" xfId="0" applyFont="1" applyFill="1" applyBorder="1" applyAlignment="1">
      <alignment horizontal="center"/>
    </xf>
    <xf numFmtId="0" fontId="35" fillId="17" borderId="1" xfId="0" applyFont="1" applyFill="1" applyBorder="1" applyAlignment="1">
      <alignment horizontal="center"/>
    </xf>
    <xf numFmtId="0" fontId="74" fillId="43" borderId="34" xfId="0" applyFont="1" applyFill="1" applyBorder="1" applyAlignment="1">
      <alignment horizontal="center" vertical="center" wrapText="1"/>
    </xf>
    <xf numFmtId="0" fontId="74" fillId="43" borderId="35" xfId="0" applyFont="1" applyFill="1" applyBorder="1" applyAlignment="1">
      <alignment horizontal="center" vertical="center" wrapText="1"/>
    </xf>
    <xf numFmtId="0" fontId="74" fillId="43" borderId="36" xfId="0" applyFont="1" applyFill="1" applyBorder="1" applyAlignment="1">
      <alignment horizontal="center" vertical="center" wrapText="1"/>
    </xf>
    <xf numFmtId="0" fontId="74" fillId="44" borderId="34" xfId="0" applyFont="1" applyFill="1" applyBorder="1" applyAlignment="1">
      <alignment horizontal="center" vertical="center" wrapText="1"/>
    </xf>
    <xf numFmtId="0" fontId="74" fillId="44" borderId="35" xfId="0" applyFont="1" applyFill="1" applyBorder="1" applyAlignment="1">
      <alignment horizontal="center" vertical="center" wrapText="1"/>
    </xf>
    <xf numFmtId="0" fontId="74" fillId="44" borderId="36" xfId="0" applyFont="1" applyFill="1" applyBorder="1" applyAlignment="1">
      <alignment horizontal="center" vertical="center" wrapText="1"/>
    </xf>
    <xf numFmtId="0" fontId="0" fillId="0" borderId="33" xfId="0" applyBorder="1" applyAlignment="1">
      <alignment horizontal="center" vertical="center"/>
    </xf>
    <xf numFmtId="0" fontId="17" fillId="0" borderId="17" xfId="0" applyFont="1" applyBorder="1" applyAlignment="1">
      <alignment horizontal="center" vertical="center"/>
    </xf>
    <xf numFmtId="0" fontId="17" fillId="0" borderId="1" xfId="0" applyFont="1" applyBorder="1" applyAlignment="1">
      <alignment horizontal="center" vertical="center"/>
    </xf>
    <xf numFmtId="0" fontId="17" fillId="0" borderId="5" xfId="0" applyFont="1" applyBorder="1" applyAlignment="1">
      <alignment horizontal="center" vertical="center"/>
    </xf>
    <xf numFmtId="0" fontId="3" fillId="9" borderId="15" xfId="3" applyFont="1" applyFill="1" applyBorder="1" applyAlignment="1">
      <alignment horizontal="center" vertical="center" wrapText="1"/>
    </xf>
    <xf numFmtId="0" fontId="10" fillId="9" borderId="2" xfId="0" applyFont="1" applyFill="1" applyBorder="1" applyAlignment="1">
      <alignment horizontal="center" vertical="center"/>
    </xf>
    <xf numFmtId="0" fontId="10" fillId="9" borderId="38" xfId="0" applyFont="1" applyFill="1" applyBorder="1" applyAlignment="1">
      <alignment horizontal="center" vertical="center"/>
    </xf>
    <xf numFmtId="0" fontId="19" fillId="7" borderId="13" xfId="0" applyFont="1" applyFill="1" applyBorder="1" applyAlignment="1">
      <alignment horizontal="left" vertical="top" wrapText="1"/>
    </xf>
    <xf numFmtId="0" fontId="19" fillId="7" borderId="0" xfId="0" applyFont="1" applyFill="1" applyBorder="1" applyAlignment="1">
      <alignment horizontal="left" vertical="top" wrapText="1"/>
    </xf>
    <xf numFmtId="0" fontId="19" fillId="7" borderId="14" xfId="0" applyFont="1" applyFill="1" applyBorder="1" applyAlignment="1">
      <alignment horizontal="left" vertical="top" wrapText="1"/>
    </xf>
    <xf numFmtId="0" fontId="3" fillId="9" borderId="13" xfId="3" applyFont="1" applyFill="1" applyBorder="1" applyAlignment="1">
      <alignment horizontal="center" vertical="center" wrapText="1"/>
    </xf>
    <xf numFmtId="0" fontId="3" fillId="9" borderId="14" xfId="3" applyFont="1" applyFill="1" applyBorder="1" applyAlignment="1">
      <alignment horizontal="center" vertical="center" wrapText="1"/>
    </xf>
    <xf numFmtId="0" fontId="10" fillId="9" borderId="29" xfId="0" applyFont="1" applyFill="1" applyBorder="1" applyAlignment="1">
      <alignment horizontal="center"/>
    </xf>
    <xf numFmtId="0" fontId="11" fillId="8" borderId="25" xfId="0" applyFont="1" applyFill="1" applyBorder="1" applyAlignment="1" applyProtection="1">
      <alignment horizontal="center" vertical="center" wrapText="1"/>
    </xf>
    <xf numFmtId="0" fontId="11" fillId="8" borderId="106" xfId="0" applyFont="1" applyFill="1" applyBorder="1" applyAlignment="1" applyProtection="1">
      <alignment horizontal="center" vertical="center" wrapText="1"/>
    </xf>
    <xf numFmtId="0" fontId="3" fillId="9" borderId="7" xfId="3" applyFont="1" applyFill="1" applyBorder="1" applyAlignment="1">
      <alignment horizontal="center" vertical="center" wrapText="1"/>
    </xf>
    <xf numFmtId="0" fontId="5" fillId="9" borderId="4" xfId="3" applyFont="1" applyFill="1" applyBorder="1" applyAlignment="1">
      <alignment horizontal="center" vertical="center" wrapText="1"/>
    </xf>
    <xf numFmtId="0" fontId="10" fillId="9" borderId="39" xfId="0" applyFont="1" applyFill="1" applyBorder="1" applyAlignment="1">
      <alignment horizontal="center"/>
    </xf>
    <xf numFmtId="0" fontId="20" fillId="12" borderId="0" xfId="0" applyFont="1" applyFill="1" applyBorder="1" applyAlignment="1">
      <alignment vertical="center" wrapText="1"/>
    </xf>
    <xf numFmtId="0" fontId="20" fillId="12" borderId="108" xfId="0" applyFont="1" applyFill="1" applyBorder="1" applyAlignment="1">
      <alignment vertical="center" wrapText="1"/>
    </xf>
    <xf numFmtId="0" fontId="20" fillId="12" borderId="43" xfId="0" applyFont="1" applyFill="1" applyBorder="1" applyAlignment="1">
      <alignment vertical="center" wrapText="1"/>
    </xf>
    <xf numFmtId="0" fontId="20" fillId="12" borderId="115" xfId="0" applyFont="1" applyFill="1" applyBorder="1" applyAlignment="1">
      <alignment vertical="center" wrapText="1"/>
    </xf>
    <xf numFmtId="0" fontId="27" fillId="13" borderId="49" xfId="0" applyFont="1" applyFill="1" applyBorder="1" applyAlignment="1" applyProtection="1">
      <alignment horizontal="center" vertical="center" wrapText="1"/>
      <protection locked="0"/>
    </xf>
    <xf numFmtId="0" fontId="27" fillId="13" borderId="35" xfId="0" applyFont="1" applyFill="1" applyBorder="1" applyAlignment="1" applyProtection="1">
      <alignment horizontal="center" vertical="center" wrapText="1"/>
      <protection locked="0"/>
    </xf>
    <xf numFmtId="0" fontId="27" fillId="13" borderId="11" xfId="0" applyFont="1" applyFill="1" applyBorder="1" applyAlignment="1" applyProtection="1">
      <alignment horizontal="center" vertical="center" wrapText="1"/>
      <protection locked="0"/>
    </xf>
    <xf numFmtId="0" fontId="27" fillId="13" borderId="0" xfId="0" applyFont="1" applyFill="1" applyBorder="1" applyAlignment="1" applyProtection="1">
      <alignment horizontal="center" vertical="center" wrapText="1"/>
      <protection locked="0"/>
    </xf>
    <xf numFmtId="0" fontId="21" fillId="0" borderId="35" xfId="0" applyFont="1" applyBorder="1" applyAlignment="1">
      <alignment horizontal="center" vertical="center" wrapText="1"/>
    </xf>
    <xf numFmtId="0" fontId="21" fillId="0" borderId="36"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14" xfId="0" applyFont="1" applyBorder="1" applyAlignment="1">
      <alignment horizontal="center" vertical="center" wrapText="1"/>
    </xf>
    <xf numFmtId="0" fontId="22" fillId="7" borderId="1" xfId="0" applyFont="1" applyFill="1" applyBorder="1" applyAlignment="1" applyProtection="1">
      <alignment horizontal="center" vertical="center" wrapText="1"/>
      <protection locked="0"/>
    </xf>
    <xf numFmtId="0" fontId="22" fillId="7" borderId="20" xfId="0" applyFont="1" applyFill="1" applyBorder="1" applyAlignment="1" applyProtection="1">
      <alignment horizontal="center" vertical="center" wrapText="1"/>
      <protection locked="0"/>
    </xf>
    <xf numFmtId="0" fontId="22" fillId="7" borderId="1" xfId="0" applyFont="1" applyFill="1" applyBorder="1" applyAlignment="1">
      <alignment horizontal="justify" vertical="center" wrapText="1"/>
    </xf>
    <xf numFmtId="0" fontId="22" fillId="7" borderId="20" xfId="0" applyFont="1" applyFill="1" applyBorder="1" applyAlignment="1">
      <alignment horizontal="justify" vertical="center" wrapText="1"/>
    </xf>
    <xf numFmtId="0" fontId="38" fillId="13" borderId="1" xfId="0" applyFont="1" applyFill="1" applyBorder="1" applyAlignment="1">
      <alignment horizontal="center" vertical="center" wrapText="1"/>
    </xf>
    <xf numFmtId="17" fontId="22" fillId="7" borderId="1" xfId="0" applyNumberFormat="1" applyFont="1" applyFill="1" applyBorder="1" applyAlignment="1">
      <alignment horizontal="center" vertical="center" wrapText="1"/>
    </xf>
    <xf numFmtId="0" fontId="22" fillId="7" borderId="1" xfId="0" applyFont="1" applyFill="1" applyBorder="1" applyAlignment="1">
      <alignment horizontal="center" vertical="center" wrapText="1"/>
    </xf>
    <xf numFmtId="0" fontId="22" fillId="7" borderId="20" xfId="0" applyFont="1" applyFill="1" applyBorder="1" applyAlignment="1">
      <alignment horizontal="center" vertical="center" wrapText="1"/>
    </xf>
    <xf numFmtId="0" fontId="38" fillId="13" borderId="4" xfId="0" applyFont="1" applyFill="1" applyBorder="1" applyAlignment="1">
      <alignment horizontal="center" vertical="center" wrapText="1"/>
    </xf>
    <xf numFmtId="0" fontId="38" fillId="13" borderId="114" xfId="0" applyFont="1" applyFill="1" applyBorder="1" applyAlignment="1">
      <alignment horizontal="center" vertical="center" wrapText="1"/>
    </xf>
    <xf numFmtId="0" fontId="22" fillId="7" borderId="94" xfId="0" applyFont="1" applyFill="1" applyBorder="1" applyAlignment="1">
      <alignment horizontal="left" vertical="center" wrapText="1"/>
    </xf>
    <xf numFmtId="0" fontId="22" fillId="7" borderId="107" xfId="0" applyFont="1" applyFill="1" applyBorder="1" applyAlignment="1">
      <alignment horizontal="left" vertical="center" wrapText="1"/>
    </xf>
    <xf numFmtId="0" fontId="22" fillId="7" borderId="116" xfId="0" applyFont="1" applyFill="1" applyBorder="1" applyAlignment="1">
      <alignment horizontal="left" vertical="center" wrapText="1"/>
    </xf>
    <xf numFmtId="0" fontId="39" fillId="11" borderId="88" xfId="0" applyNumberFormat="1" applyFont="1" applyFill="1" applyBorder="1" applyAlignment="1">
      <alignment horizontal="center" vertical="center" wrapText="1"/>
    </xf>
    <xf numFmtId="0" fontId="39" fillId="11" borderId="15" xfId="0" applyNumberFormat="1" applyFont="1" applyFill="1" applyBorder="1" applyAlignment="1">
      <alignment horizontal="center" vertical="center" wrapText="1"/>
    </xf>
    <xf numFmtId="0" fontId="39" fillId="11" borderId="89" xfId="0" applyNumberFormat="1" applyFont="1" applyFill="1" applyBorder="1" applyAlignment="1">
      <alignment horizontal="center" vertical="center" wrapText="1"/>
    </xf>
    <xf numFmtId="0" fontId="39" fillId="11" borderId="112" xfId="0" applyNumberFormat="1" applyFont="1" applyFill="1" applyBorder="1" applyAlignment="1">
      <alignment horizontal="center" vertical="center" wrapText="1"/>
    </xf>
    <xf numFmtId="0" fontId="39" fillId="11" borderId="46" xfId="0" applyNumberFormat="1" applyFont="1" applyFill="1" applyBorder="1" applyAlignment="1">
      <alignment horizontal="center" vertical="center" wrapText="1"/>
    </xf>
    <xf numFmtId="0" fontId="39" fillId="11" borderId="31" xfId="0" applyNumberFormat="1" applyFont="1" applyFill="1" applyBorder="1" applyAlignment="1">
      <alignment horizontal="center" vertical="center" wrapText="1"/>
    </xf>
    <xf numFmtId="0" fontId="39" fillId="11" borderId="111" xfId="0" applyNumberFormat="1" applyFont="1" applyFill="1" applyBorder="1" applyAlignment="1">
      <alignment horizontal="center" vertical="center" wrapText="1"/>
    </xf>
    <xf numFmtId="0" fontId="39" fillId="11" borderId="10" xfId="0" applyNumberFormat="1" applyFont="1" applyFill="1" applyBorder="1" applyAlignment="1">
      <alignment horizontal="center" vertical="center" wrapText="1"/>
    </xf>
    <xf numFmtId="0" fontId="39" fillId="11" borderId="6" xfId="0" applyNumberFormat="1" applyFont="1" applyFill="1" applyBorder="1" applyAlignment="1">
      <alignment horizontal="center" vertical="center" wrapText="1"/>
    </xf>
    <xf numFmtId="0" fontId="39" fillId="11" borderId="109" xfId="0" applyNumberFormat="1" applyFont="1" applyFill="1" applyBorder="1" applyAlignment="1">
      <alignment horizontal="center" vertical="center" wrapText="1"/>
    </xf>
    <xf numFmtId="0" fontId="39" fillId="11" borderId="110" xfId="0" applyNumberFormat="1" applyFont="1" applyFill="1" applyBorder="1" applyAlignment="1">
      <alignment horizontal="center" vertical="center" wrapText="1"/>
    </xf>
    <xf numFmtId="0" fontId="39" fillId="11" borderId="51" xfId="0" applyNumberFormat="1" applyFont="1" applyFill="1" applyBorder="1" applyAlignment="1">
      <alignment horizontal="center" vertical="center" wrapText="1"/>
    </xf>
    <xf numFmtId="0" fontId="40" fillId="11" borderId="16" xfId="0" applyFont="1" applyFill="1" applyBorder="1" applyAlignment="1">
      <alignment horizontal="center" vertical="center" wrapText="1"/>
    </xf>
    <xf numFmtId="0" fontId="40" fillId="11" borderId="17" xfId="0" applyFont="1" applyFill="1" applyBorder="1" applyAlignment="1">
      <alignment horizontal="center" vertical="center" wrapText="1"/>
    </xf>
    <xf numFmtId="0" fontId="40" fillId="11" borderId="91" xfId="0" applyFont="1" applyFill="1" applyBorder="1" applyAlignment="1">
      <alignment horizontal="center" vertical="center" wrapText="1"/>
    </xf>
    <xf numFmtId="0" fontId="40" fillId="11" borderId="9" xfId="0" applyFont="1" applyFill="1" applyBorder="1" applyAlignment="1">
      <alignment horizontal="center" vertical="center" textRotation="90" wrapText="1"/>
    </xf>
    <xf numFmtId="0" fontId="40" fillId="11" borderId="6" xfId="0" applyFont="1" applyFill="1" applyBorder="1" applyAlignment="1">
      <alignment horizontal="center" vertical="center" textRotation="90" wrapText="1"/>
    </xf>
    <xf numFmtId="0" fontId="40" fillId="11" borderId="16" xfId="0" applyFont="1" applyFill="1" applyBorder="1" applyAlignment="1">
      <alignment horizontal="center" vertical="center"/>
    </xf>
    <xf numFmtId="0" fontId="40" fillId="11" borderId="17" xfId="0" applyFont="1" applyFill="1" applyBorder="1" applyAlignment="1">
      <alignment horizontal="center" vertical="center"/>
    </xf>
    <xf numFmtId="0" fontId="40" fillId="11" borderId="18" xfId="0" applyFont="1" applyFill="1" applyBorder="1" applyAlignment="1">
      <alignment horizontal="center" vertical="center"/>
    </xf>
    <xf numFmtId="0" fontId="39" fillId="11" borderId="35" xfId="0" applyFont="1" applyFill="1" applyBorder="1" applyAlignment="1">
      <alignment horizontal="center" vertical="center" wrapText="1"/>
    </xf>
    <xf numFmtId="0" fontId="39" fillId="11" borderId="0" xfId="0" applyFont="1" applyFill="1" applyBorder="1" applyAlignment="1">
      <alignment horizontal="center" vertical="center" wrapText="1"/>
    </xf>
    <xf numFmtId="0" fontId="39" fillId="11" borderId="43" xfId="0" applyFont="1" applyFill="1" applyBorder="1" applyAlignment="1">
      <alignment horizontal="center" vertical="center" wrapText="1"/>
    </xf>
    <xf numFmtId="0" fontId="39" fillId="11" borderId="34" xfId="0" applyFont="1" applyFill="1" applyBorder="1" applyAlignment="1">
      <alignment horizontal="center" vertical="center" wrapText="1"/>
    </xf>
    <xf numFmtId="0" fontId="39" fillId="11" borderId="13" xfId="0" applyFont="1" applyFill="1" applyBorder="1" applyAlignment="1">
      <alignment horizontal="center" vertical="center" wrapText="1"/>
    </xf>
    <xf numFmtId="0" fontId="40" fillId="11" borderId="19" xfId="0" applyFont="1" applyFill="1" applyBorder="1" applyAlignment="1">
      <alignment horizontal="center" vertical="center"/>
    </xf>
    <xf numFmtId="0" fontId="40" fillId="11" borderId="1" xfId="0" applyFont="1" applyFill="1" applyBorder="1" applyAlignment="1">
      <alignment horizontal="center" vertical="center"/>
    </xf>
    <xf numFmtId="0" fontId="40" fillId="11" borderId="20" xfId="0" applyFont="1" applyFill="1" applyBorder="1" applyAlignment="1">
      <alignment horizontal="center" vertical="center"/>
    </xf>
    <xf numFmtId="0" fontId="40" fillId="11" borderId="33" xfId="0" applyFont="1" applyFill="1" applyBorder="1" applyAlignment="1">
      <alignment horizontal="center" vertical="center" textRotation="90" wrapText="1"/>
    </xf>
    <xf numFmtId="0" fontId="40" fillId="11" borderId="31" xfId="0" applyFont="1" applyFill="1" applyBorder="1" applyAlignment="1">
      <alignment horizontal="center" vertical="center" textRotation="90" wrapText="1"/>
    </xf>
    <xf numFmtId="0" fontId="24" fillId="24" borderId="1" xfId="0" applyNumberFormat="1" applyFont="1" applyFill="1" applyBorder="1" applyAlignment="1">
      <alignment horizontal="center" vertical="top" wrapText="1"/>
    </xf>
    <xf numFmtId="0" fontId="58" fillId="24" borderId="33" xfId="0" applyFont="1" applyFill="1" applyBorder="1" applyAlignment="1">
      <alignment horizontal="center" vertical="center" textRotation="90" wrapText="1"/>
    </xf>
    <xf numFmtId="0" fontId="58" fillId="24" borderId="46" xfId="0" applyFont="1" applyFill="1" applyBorder="1" applyAlignment="1">
      <alignment horizontal="center" vertical="center" textRotation="90" wrapText="1"/>
    </xf>
    <xf numFmtId="0" fontId="58" fillId="24" borderId="115" xfId="0" applyFont="1" applyFill="1" applyBorder="1" applyAlignment="1">
      <alignment horizontal="center" vertical="center" textRotation="90" wrapText="1"/>
    </xf>
    <xf numFmtId="0" fontId="58" fillId="24" borderId="9" xfId="0" applyFont="1" applyFill="1" applyBorder="1" applyAlignment="1">
      <alignment horizontal="center" vertical="center" textRotation="90" wrapText="1"/>
    </xf>
    <xf numFmtId="0" fontId="58" fillId="24" borderId="10" xfId="0" applyFont="1" applyFill="1" applyBorder="1" applyAlignment="1">
      <alignment horizontal="center" vertical="center" textRotation="90" wrapText="1"/>
    </xf>
    <xf numFmtId="0" fontId="58" fillId="24" borderId="6" xfId="0" applyFont="1" applyFill="1" applyBorder="1" applyAlignment="1">
      <alignment horizontal="center" vertical="center" textRotation="90" wrapText="1"/>
    </xf>
    <xf numFmtId="0" fontId="58" fillId="24" borderId="90" xfId="0" applyFont="1" applyFill="1" applyBorder="1" applyAlignment="1">
      <alignment horizontal="center" vertical="center" textRotation="90" wrapText="1"/>
    </xf>
    <xf numFmtId="0" fontId="58" fillId="24" borderId="11" xfId="0" applyFont="1" applyFill="1" applyBorder="1" applyAlignment="1">
      <alignment horizontal="center" vertical="center" textRotation="90" wrapText="1"/>
    </xf>
    <xf numFmtId="0" fontId="58" fillId="24" borderId="93" xfId="0" applyFont="1" applyFill="1" applyBorder="1" applyAlignment="1">
      <alignment horizontal="center" vertical="center" textRotation="90" wrapText="1"/>
    </xf>
    <xf numFmtId="0" fontId="40" fillId="11" borderId="50" xfId="0" applyFont="1" applyFill="1" applyBorder="1" applyAlignment="1">
      <alignment horizontal="center" vertical="center" textRotation="90" wrapText="1"/>
    </xf>
    <xf numFmtId="0" fontId="40" fillId="11" borderId="51" xfId="0" applyFont="1" applyFill="1" applyBorder="1" applyAlignment="1">
      <alignment horizontal="center" vertical="center" textRotation="90" wrapText="1"/>
    </xf>
    <xf numFmtId="0" fontId="38" fillId="0" borderId="43" xfId="0" applyFont="1" applyBorder="1" applyAlignment="1">
      <alignment horizontal="left" vertical="center" wrapText="1"/>
    </xf>
    <xf numFmtId="0" fontId="67" fillId="38" borderId="1" xfId="0" applyNumberFormat="1" applyFont="1" applyFill="1" applyBorder="1" applyAlignment="1">
      <alignment horizontal="center" vertical="center" wrapText="1"/>
    </xf>
    <xf numFmtId="0" fontId="67" fillId="24" borderId="42" xfId="0" applyNumberFormat="1" applyFont="1" applyFill="1" applyBorder="1" applyAlignment="1">
      <alignment horizontal="center" vertical="top" wrapText="1"/>
    </xf>
    <xf numFmtId="0" fontId="67" fillId="24" borderId="113" xfId="0" applyNumberFormat="1" applyFont="1" applyFill="1" applyBorder="1" applyAlignment="1">
      <alignment horizontal="center" vertical="top" wrapText="1"/>
    </xf>
    <xf numFmtId="0" fontId="68" fillId="24" borderId="0" xfId="0" applyNumberFormat="1" applyFont="1" applyFill="1" applyBorder="1" applyAlignment="1" applyProtection="1">
      <alignment horizontal="center" vertical="top" wrapText="1"/>
      <protection locked="0"/>
    </xf>
    <xf numFmtId="0" fontId="68" fillId="24" borderId="14" xfId="0" applyNumberFormat="1" applyFont="1" applyFill="1" applyBorder="1" applyAlignment="1" applyProtection="1">
      <alignment horizontal="center" vertical="top" wrapText="1"/>
      <protection locked="0"/>
    </xf>
    <xf numFmtId="0" fontId="68" fillId="2" borderId="11" xfId="0" applyNumberFormat="1" applyFont="1" applyFill="1" applyBorder="1" applyAlignment="1">
      <alignment horizontal="center" vertical="top" wrapText="1"/>
    </xf>
    <xf numFmtId="0" fontId="68" fillId="2" borderId="0" xfId="0" applyNumberFormat="1" applyFont="1" applyFill="1" applyBorder="1" applyAlignment="1">
      <alignment horizontal="center" vertical="top" wrapText="1"/>
    </xf>
    <xf numFmtId="0" fontId="68" fillId="2" borderId="108" xfId="0" applyNumberFormat="1" applyFont="1" applyFill="1" applyBorder="1" applyAlignment="1">
      <alignment horizontal="center" vertical="top" wrapText="1"/>
    </xf>
    <xf numFmtId="0" fontId="68" fillId="24" borderId="44" xfId="0" applyNumberFormat="1" applyFont="1" applyFill="1" applyBorder="1" applyAlignment="1">
      <alignment horizontal="center" vertical="top" wrapText="1"/>
    </xf>
    <xf numFmtId="0" fontId="68" fillId="24" borderId="45" xfId="0" applyNumberFormat="1" applyFont="1" applyFill="1" applyBorder="1" applyAlignment="1">
      <alignment horizontal="center" vertical="top" wrapText="1"/>
    </xf>
    <xf numFmtId="0" fontId="68" fillId="24" borderId="43" xfId="0" applyNumberFormat="1" applyFont="1" applyFill="1" applyBorder="1" applyAlignment="1">
      <alignment horizontal="center" vertical="top" wrapText="1"/>
    </xf>
    <xf numFmtId="0" fontId="68" fillId="24" borderId="12" xfId="0" applyNumberFormat="1" applyFont="1" applyFill="1" applyBorder="1" applyAlignment="1">
      <alignment horizontal="center" vertical="top" wrapText="1"/>
    </xf>
  </cellXfs>
  <cellStyles count="19">
    <cellStyle name="BodyStyle" xfId="16"/>
    <cellStyle name="Currency" xfId="17"/>
    <cellStyle name="Énfasis1 2" xfId="11"/>
    <cellStyle name="Énfasis2 2" xfId="12"/>
    <cellStyle name="HeaderStyle" xfId="15"/>
    <cellStyle name="Hipervínculo" xfId="5" builtinId="8"/>
    <cellStyle name="Hipervínculo 2" xfId="6"/>
    <cellStyle name="Incorrecto 2" xfId="13"/>
    <cellStyle name="Millares" xfId="1" builtinId="3"/>
    <cellStyle name="Moneda [0]" xfId="18" builtinId="7"/>
    <cellStyle name="Moneda 2" xfId="7"/>
    <cellStyle name="Moneda 3" xfId="8"/>
    <cellStyle name="Normal" xfId="0" builtinId="0"/>
    <cellStyle name="Normal 2" xfId="9"/>
    <cellStyle name="Normal 2 2" xfId="4"/>
    <cellStyle name="Normal 3" xfId="3"/>
    <cellStyle name="Normal 4" xfId="14"/>
    <cellStyle name="Normal 7" xfId="10"/>
    <cellStyle name="Porcentaje" xfId="2" builtinId="5"/>
  </cellStyles>
  <dxfs count="174">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ont>
        <b val="0"/>
        <i val="0"/>
        <strike val="0"/>
        <condense val="0"/>
        <extend val="0"/>
        <outline val="0"/>
        <shadow val="0"/>
        <u val="none"/>
        <vertAlign val="baseline"/>
        <sz val="11"/>
        <color auto="1"/>
        <name val="Century Gothic"/>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top style="thin">
          <color auto="1"/>
        </top>
        <bottom/>
      </border>
    </dxf>
    <dxf>
      <font>
        <strike val="0"/>
        <outline val="0"/>
        <shadow val="0"/>
        <u val="none"/>
        <vertAlign val="baseline"/>
        <color auto="1"/>
        <name val="Century Gothic"/>
        <scheme val="none"/>
      </font>
      <fill>
        <patternFill patternType="none">
          <fgColor indexed="64"/>
          <bgColor auto="1"/>
        </patternFill>
      </fill>
      <alignment horizontal="center" vertical="center" textRotation="0" wrapText="1"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auto="1"/>
        <name val="Century Gothic"/>
        <scheme val="none"/>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color auto="1"/>
        <name val="Century Gothic"/>
        <scheme val="none"/>
      </font>
      <fill>
        <patternFill patternType="none">
          <fgColor indexed="64"/>
          <bgColor auto="1"/>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auto="1"/>
        <name val="Century Gothic"/>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color auto="1"/>
        <name val="Century Gothic"/>
        <scheme val="none"/>
      </font>
      <fill>
        <patternFill patternType="none">
          <fgColor indexed="64"/>
          <bgColor auto="1"/>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auto="1"/>
        <name val="Century Gothic"/>
        <scheme val="none"/>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color auto="1"/>
        <name val="Century Gothic"/>
        <scheme val="none"/>
      </font>
      <fill>
        <patternFill patternType="none">
          <fgColor indexed="64"/>
          <bgColor auto="1"/>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auto="1"/>
        <name val="Century Gothic"/>
        <scheme val="none"/>
      </font>
      <numFmt numFmtId="0" formatCode="General"/>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color auto="1"/>
        <name val="Century Gothic"/>
        <scheme val="none"/>
      </font>
      <numFmt numFmtId="0" formatCode="General"/>
      <fill>
        <patternFill patternType="none">
          <fgColor indexed="64"/>
          <bgColor auto="1"/>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auto="1"/>
        <name val="Century Gothic"/>
        <scheme val="none"/>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color auto="1"/>
        <name val="Century Gothic"/>
        <scheme val="none"/>
      </font>
      <fill>
        <patternFill patternType="none">
          <fgColor indexed="64"/>
          <bgColor auto="1"/>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auto="1"/>
        <name val="Century Gothic"/>
        <scheme val="none"/>
      </font>
      <fill>
        <patternFill patternType="none">
          <fgColor indexed="64"/>
          <bgColor indexed="65"/>
        </patternFill>
      </fill>
      <border diagonalUp="0" diagonalDown="0" outline="0">
        <left style="thin">
          <color indexed="64"/>
        </left>
        <right style="thin">
          <color indexed="64"/>
        </right>
        <top style="thin">
          <color indexed="64"/>
        </top>
        <bottom/>
      </border>
    </dxf>
    <dxf>
      <font>
        <strike val="0"/>
        <outline val="0"/>
        <shadow val="0"/>
        <u val="none"/>
        <vertAlign val="baseline"/>
        <color auto="1"/>
        <name val="Century Gothic"/>
        <scheme val="none"/>
      </font>
      <fill>
        <patternFill patternType="none">
          <fgColor indexed="64"/>
          <bgColor auto="1"/>
        </patternFill>
      </fill>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auto="1"/>
        <name val="Century Gothic"/>
        <scheme val="none"/>
      </font>
      <fill>
        <patternFill patternType="none">
          <fgColor indexed="64"/>
          <bgColor indexed="65"/>
        </patternFill>
      </fill>
      <border diagonalUp="0" diagonalDown="0" outline="0">
        <left style="thin">
          <color indexed="64"/>
        </left>
        <right style="thin">
          <color indexed="64"/>
        </right>
        <top style="thin">
          <color indexed="64"/>
        </top>
        <bottom/>
      </border>
    </dxf>
    <dxf>
      <font>
        <strike val="0"/>
        <outline val="0"/>
        <shadow val="0"/>
        <u val="none"/>
        <vertAlign val="baseline"/>
        <color auto="1"/>
        <name val="Century Gothic"/>
        <scheme val="none"/>
      </font>
      <fill>
        <patternFill patternType="none">
          <fgColor indexed="64"/>
          <bgColor auto="1"/>
        </patternFill>
      </fill>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auto="1"/>
        <name val="Century Gothic"/>
        <scheme val="none"/>
      </font>
      <fill>
        <patternFill patternType="none">
          <fgColor indexed="64"/>
          <bgColor indexed="65"/>
        </patternFill>
      </fill>
      <border diagonalUp="0" diagonalDown="0" outline="0">
        <left/>
        <right style="thin">
          <color auto="1"/>
        </right>
        <top style="thin">
          <color auto="1"/>
        </top>
        <bottom/>
      </border>
    </dxf>
    <dxf>
      <font>
        <strike val="0"/>
        <outline val="0"/>
        <shadow val="0"/>
        <u val="none"/>
        <vertAlign val="baseline"/>
        <color auto="1"/>
        <name val="Century Gothic"/>
        <scheme val="none"/>
      </font>
      <fill>
        <patternFill patternType="none">
          <fgColor indexed="64"/>
          <bgColor auto="1"/>
        </patternFill>
      </fill>
      <border diagonalUp="0" diagonalDown="0">
        <left/>
        <right style="thin">
          <color auto="1"/>
        </right>
        <top style="thin">
          <color auto="1"/>
        </top>
        <bottom style="thin">
          <color auto="1"/>
        </bottom>
        <vertical style="thin">
          <color auto="1"/>
        </vertical>
        <horizontal style="thin">
          <color auto="1"/>
        </horizontal>
      </border>
    </dxf>
    <dxf>
      <border outline="0">
        <top style="thin">
          <color auto="1"/>
        </top>
      </border>
    </dxf>
    <dxf>
      <border outline="0">
        <left style="thin">
          <color auto="1"/>
        </left>
        <right style="thin">
          <color auto="1"/>
        </right>
        <top style="thin">
          <color auto="1"/>
        </top>
        <bottom style="thin">
          <color auto="1"/>
        </bottom>
      </border>
    </dxf>
    <dxf>
      <font>
        <strike val="0"/>
        <outline val="0"/>
        <shadow val="0"/>
        <u val="none"/>
        <vertAlign val="baseline"/>
        <color auto="1"/>
        <name val="Century Gothic"/>
        <scheme val="none"/>
      </font>
      <fill>
        <patternFill patternType="none">
          <fgColor indexed="64"/>
          <bgColor auto="1"/>
        </patternFill>
      </fill>
      <alignment horizontal="center" vertical="bottom" textRotation="0" wrapText="0" indent="0" justifyLastLine="0" shrinkToFit="0" readingOrder="0"/>
    </dxf>
    <dxf>
      <border outline="0">
        <bottom style="thin">
          <color auto="1"/>
        </bottom>
      </border>
    </dxf>
    <dxf>
      <font>
        <strike val="0"/>
        <outline val="0"/>
        <shadow val="0"/>
        <u val="none"/>
        <vertAlign val="baseline"/>
        <sz val="11"/>
        <color theme="1"/>
        <name val="Century Gothic"/>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style="thin">
          <color auto="1"/>
        </horizontal>
      </border>
    </dxf>
    <dxf>
      <font>
        <name val="Century Gothic"/>
        <scheme val="none"/>
      </font>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rgb="FFFFC000"/>
        </patternFill>
      </fill>
    </dxf>
    <dxf>
      <fill>
        <patternFill>
          <bgColor rgb="FF92D050"/>
        </patternFill>
      </fill>
    </dxf>
    <dxf>
      <fill>
        <patternFill>
          <bgColor theme="1" tint="0.14996795556505021"/>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s>
  <tableStyles count="0" defaultTableStyle="TableStyleMedium2" defaultPivotStyle="PivotStyleLight16"/>
  <colors>
    <mruColors>
      <color rgb="FF99CC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ANALISIS OCI'!A1"/><Relationship Id="rId7" Type="http://schemas.openxmlformats.org/officeDocument/2006/relationships/hyperlink" Target="#'CONOCIMIENTO ENT'!A1"/><Relationship Id="rId2" Type="http://schemas.openxmlformats.org/officeDocument/2006/relationships/image" Target="../media/image1.jpeg"/><Relationship Id="rId1" Type="http://schemas.openxmlformats.org/officeDocument/2006/relationships/hyperlink" Target="#'PRIORIZACI&#211;N (2)'!A1"/><Relationship Id="rId6" Type="http://schemas.openxmlformats.org/officeDocument/2006/relationships/hyperlink" Target="#GLOSARIO!A1"/><Relationship Id="rId5" Type="http://schemas.openxmlformats.org/officeDocument/2006/relationships/hyperlink" Target="#'PAA OCI  '!A1"/><Relationship Id="rId4" Type="http://schemas.openxmlformats.org/officeDocument/2006/relationships/image" Target="../media/image2.jpeg"/></Relationships>
</file>

<file path=xl/drawings/_rels/drawing10.xml.rels><?xml version="1.0" encoding="UTF-8" standalone="yes"?>
<Relationships xmlns="http://schemas.openxmlformats.org/package/2006/relationships"><Relationship Id="rId3" Type="http://schemas.openxmlformats.org/officeDocument/2006/relationships/hyperlink" Target="#'MIPPA 2'!A1"/><Relationship Id="rId2" Type="http://schemas.openxmlformats.org/officeDocument/2006/relationships/hyperlink" Target="#'MENU CAJA DE HERRAMIENTAS'!A1"/><Relationship Id="rId1" Type="http://schemas.openxmlformats.org/officeDocument/2006/relationships/image" Target="../media/image4.gif"/><Relationship Id="rId4" Type="http://schemas.openxmlformats.org/officeDocument/2006/relationships/image" Target="../media/image6.png"/></Relationships>
</file>

<file path=xl/drawings/_rels/drawing11.xml.rels><?xml version="1.0" encoding="UTF-8" standalone="yes"?>
<Relationships xmlns="http://schemas.openxmlformats.org/package/2006/relationships"><Relationship Id="rId2" Type="http://schemas.openxmlformats.org/officeDocument/2006/relationships/image" Target="../media/image5.gif"/><Relationship Id="rId1" Type="http://schemas.openxmlformats.org/officeDocument/2006/relationships/hyperlink" Target="#'1. Horas requeridas PAAI'!A1"/></Relationships>
</file>

<file path=xl/drawings/_rels/drawing12.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MENU CAJA DE HERRAMIENTAS'!A1"/><Relationship Id="rId1" Type="http://schemas.openxmlformats.org/officeDocument/2006/relationships/image" Target="../media/image4.gif"/></Relationships>
</file>

<file path=xl/drawings/_rels/drawing13.xml.rels><?xml version="1.0" encoding="UTF-8" standalone="yes"?>
<Relationships xmlns="http://schemas.openxmlformats.org/package/2006/relationships"><Relationship Id="rId2" Type="http://schemas.openxmlformats.org/officeDocument/2006/relationships/image" Target="../media/image7.jpg"/><Relationship Id="rId1" Type="http://schemas.openxmlformats.org/officeDocument/2006/relationships/image" Target="../media/image8.gif"/></Relationships>
</file>

<file path=xl/drawings/_rels/drawing14.xml.rels><?xml version="1.0" encoding="UTF-8" standalone="yes"?>
<Relationships xmlns="http://schemas.openxmlformats.org/package/2006/relationships"><Relationship Id="rId3" Type="http://schemas.openxmlformats.org/officeDocument/2006/relationships/hyperlink" Target="#'MIPPA 1.1'!A1"/><Relationship Id="rId2" Type="http://schemas.openxmlformats.org/officeDocument/2006/relationships/image" Target="../media/image4.gif"/><Relationship Id="rId1" Type="http://schemas.openxmlformats.org/officeDocument/2006/relationships/hyperlink" Target="#'MENU CAJA DE HERRAMIENTAS'!A1"/><Relationship Id="rId5" Type="http://schemas.openxmlformats.org/officeDocument/2006/relationships/image" Target="../media/image7.jp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4.gif"/><Relationship Id="rId1" Type="http://schemas.openxmlformats.org/officeDocument/2006/relationships/hyperlink" Target="#'MENU CAJA DE HERRAMIENTAS'!A1"/></Relationships>
</file>

<file path=xl/drawings/_rels/drawing5.xml.rels><?xml version="1.0" encoding="UTF-8" standalone="yes"?>
<Relationships xmlns="http://schemas.openxmlformats.org/package/2006/relationships"><Relationship Id="rId2" Type="http://schemas.openxmlformats.org/officeDocument/2006/relationships/image" Target="../media/image5.gif"/><Relationship Id="rId1" Type="http://schemas.openxmlformats.org/officeDocument/2006/relationships/hyperlink" Target="#'CONOCIMIENTO ENT'!A1"/></Relationships>
</file>

<file path=xl/drawings/_rels/drawing6.xml.rels><?xml version="1.0" encoding="UTF-8" standalone="yes"?>
<Relationships xmlns="http://schemas.openxmlformats.org/package/2006/relationships"><Relationship Id="rId3" Type="http://schemas.openxmlformats.org/officeDocument/2006/relationships/hyperlink" Target="#'MENU CAJA DE HERRAMIENTAS'!A1"/><Relationship Id="rId2" Type="http://schemas.openxmlformats.org/officeDocument/2006/relationships/image" Target="../media/image6.png"/><Relationship Id="rId1" Type="http://schemas.openxmlformats.org/officeDocument/2006/relationships/hyperlink" Target="#'MIPPA 1'!A1"/><Relationship Id="rId5" Type="http://schemas.openxmlformats.org/officeDocument/2006/relationships/image" Target="../media/image7.jpg"/><Relationship Id="rId4" Type="http://schemas.openxmlformats.org/officeDocument/2006/relationships/image" Target="../media/image4.gif"/></Relationships>
</file>

<file path=xl/drawings/_rels/drawing7.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MIPPA 1.1'!A1"/><Relationship Id="rId1" Type="http://schemas.openxmlformats.org/officeDocument/2006/relationships/image" Target="../media/image8.gif"/><Relationship Id="rId6" Type="http://schemas.openxmlformats.org/officeDocument/2006/relationships/image" Target="../media/image7.jpg"/><Relationship Id="rId5" Type="http://schemas.openxmlformats.org/officeDocument/2006/relationships/image" Target="../media/image9.png"/><Relationship Id="rId4" Type="http://schemas.openxmlformats.org/officeDocument/2006/relationships/hyperlink" Target="#'MENU CAJA DE HERRAMIENTAS'!A1"/></Relationships>
</file>

<file path=xl/drawings/_rels/drawing8.xml.rels><?xml version="1.0" encoding="UTF-8" standalone="yes"?>
<Relationships xmlns="http://schemas.openxmlformats.org/package/2006/relationships"><Relationship Id="rId2" Type="http://schemas.openxmlformats.org/officeDocument/2006/relationships/image" Target="../media/image5.gif"/><Relationship Id="rId1" Type="http://schemas.openxmlformats.org/officeDocument/2006/relationships/hyperlink" Target="#'PRIORIZACI&#211;N (2)'!A1"/></Relationships>
</file>

<file path=xl/drawings/_rels/drawing9.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hyperlink" Target="#'MENU CAJA DE HERRAMIENTAS'!A1"/><Relationship Id="rId1" Type="http://schemas.openxmlformats.org/officeDocument/2006/relationships/image" Target="../media/image8.gif"/><Relationship Id="rId4" Type="http://schemas.openxmlformats.org/officeDocument/2006/relationships/image" Target="../media/image7.jpg"/></Relationships>
</file>

<file path=xl/drawings/drawing1.xml><?xml version="1.0" encoding="utf-8"?>
<xdr:wsDr xmlns:xdr="http://schemas.openxmlformats.org/drawingml/2006/spreadsheetDrawing" xmlns:a="http://schemas.openxmlformats.org/drawingml/2006/main">
  <xdr:twoCellAnchor editAs="oneCell">
    <xdr:from>
      <xdr:col>2</xdr:col>
      <xdr:colOff>171452</xdr:colOff>
      <xdr:row>8</xdr:row>
      <xdr:rowOff>57151</xdr:rowOff>
    </xdr:from>
    <xdr:to>
      <xdr:col>2</xdr:col>
      <xdr:colOff>657226</xdr:colOff>
      <xdr:row>10</xdr:row>
      <xdr:rowOff>123825</xdr:rowOff>
    </xdr:to>
    <xdr:pic>
      <xdr:nvPicPr>
        <xdr:cNvPr id="3" name="2 Imagen" descr="Resultado de imagen para flecha redonda">
          <a:hlinkClick xmlns:r="http://schemas.openxmlformats.org/officeDocument/2006/relationships" r:id="rId1"/>
          <a:extLst>
            <a:ext uri="{FF2B5EF4-FFF2-40B4-BE49-F238E27FC236}">
              <a16:creationId xmlns=""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95452" y="4286251"/>
          <a:ext cx="485774" cy="4857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180977</xdr:colOff>
      <xdr:row>11</xdr:row>
      <xdr:rowOff>76200</xdr:rowOff>
    </xdr:from>
    <xdr:ext cx="485774" cy="485774"/>
    <xdr:pic>
      <xdr:nvPicPr>
        <xdr:cNvPr id="4" name="3 Imagen" descr="Resultado de imagen para flecha redonda">
          <a:hlinkClick xmlns:r="http://schemas.openxmlformats.org/officeDocument/2006/relationships" r:id="rId3"/>
          <a:extLst>
            <a:ext uri="{FF2B5EF4-FFF2-40B4-BE49-F238E27FC236}">
              <a16:creationId xmlns=""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704977" y="6572250"/>
          <a:ext cx="485774" cy="4857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171452</xdr:colOff>
      <xdr:row>14</xdr:row>
      <xdr:rowOff>57151</xdr:rowOff>
    </xdr:from>
    <xdr:ext cx="485774" cy="485774"/>
    <xdr:pic>
      <xdr:nvPicPr>
        <xdr:cNvPr id="6" name="5 Imagen" descr="Resultado de imagen para flecha redonda">
          <a:hlinkClick xmlns:r="http://schemas.openxmlformats.org/officeDocument/2006/relationships" r:id="rId5"/>
          <a:extLst>
            <a:ext uri="{FF2B5EF4-FFF2-40B4-BE49-F238E27FC236}">
              <a16:creationId xmlns=""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695452" y="4095751"/>
          <a:ext cx="485774" cy="4857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xdr:col>
      <xdr:colOff>152400</xdr:colOff>
      <xdr:row>6</xdr:row>
      <xdr:rowOff>57150</xdr:rowOff>
    </xdr:from>
    <xdr:to>
      <xdr:col>2</xdr:col>
      <xdr:colOff>638174</xdr:colOff>
      <xdr:row>6</xdr:row>
      <xdr:rowOff>542924</xdr:rowOff>
    </xdr:to>
    <xdr:pic>
      <xdr:nvPicPr>
        <xdr:cNvPr id="7" name="6 Imagen" descr="Resultado de imagen para flecha redonda">
          <a:hlinkClick xmlns:r="http://schemas.openxmlformats.org/officeDocument/2006/relationships" r:id="rId6"/>
          <a:extLst>
            <a:ext uri="{FF2B5EF4-FFF2-40B4-BE49-F238E27FC236}">
              <a16:creationId xmlns=""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676400" y="5362575"/>
          <a:ext cx="485774" cy="4857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142875</xdr:colOff>
      <xdr:row>7</xdr:row>
      <xdr:rowOff>38100</xdr:rowOff>
    </xdr:from>
    <xdr:to>
      <xdr:col>2</xdr:col>
      <xdr:colOff>628649</xdr:colOff>
      <xdr:row>7</xdr:row>
      <xdr:rowOff>523874</xdr:rowOff>
    </xdr:to>
    <xdr:pic>
      <xdr:nvPicPr>
        <xdr:cNvPr id="8" name="7 Imagen" descr="Resultado de imagen para flecha redonda">
          <a:hlinkClick xmlns:r="http://schemas.openxmlformats.org/officeDocument/2006/relationships" r:id="rId7"/>
          <a:extLst>
            <a:ext uri="{FF2B5EF4-FFF2-40B4-BE49-F238E27FC236}">
              <a16:creationId xmlns=""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666875" y="5915025"/>
          <a:ext cx="485774" cy="4857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2476500</xdr:colOff>
      <xdr:row>0</xdr:row>
      <xdr:rowOff>114300</xdr:rowOff>
    </xdr:from>
    <xdr:to>
      <xdr:col>6</xdr:col>
      <xdr:colOff>1</xdr:colOff>
      <xdr:row>1</xdr:row>
      <xdr:rowOff>19049</xdr:rowOff>
    </xdr:to>
    <xdr:pic>
      <xdr:nvPicPr>
        <xdr:cNvPr id="2" name="1 Imagen" descr="Resultado de imagen para gif home">
          <a:extLst>
            <a:ext uri="{FF2B5EF4-FFF2-40B4-BE49-F238E27FC236}">
              <a16:creationId xmlns="" xmlns:a16="http://schemas.microsoft.com/office/drawing/2014/main" id="{00000000-0008-0000-0800-000002000000}"/>
            </a:ext>
          </a:extLst>
        </xdr:cNvPr>
        <xdr:cNvPicPr>
          <a:picLocks noChangeAspect="1" noChangeArrowheads="1" noCrop="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277725" y="114300"/>
          <a:ext cx="523874" cy="523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190500</xdr:colOff>
      <xdr:row>0</xdr:row>
      <xdr:rowOff>209550</xdr:rowOff>
    </xdr:from>
    <xdr:to>
      <xdr:col>7</xdr:col>
      <xdr:colOff>714374</xdr:colOff>
      <xdr:row>3</xdr:row>
      <xdr:rowOff>104774</xdr:rowOff>
    </xdr:to>
    <xdr:pic>
      <xdr:nvPicPr>
        <xdr:cNvPr id="3" name="2 Imagen" descr="Resultado de imagen para gif home">
          <a:hlinkClick xmlns:r="http://schemas.openxmlformats.org/officeDocument/2006/relationships" r:id="rId2"/>
          <a:extLst>
            <a:ext uri="{FF2B5EF4-FFF2-40B4-BE49-F238E27FC236}">
              <a16:creationId xmlns="" xmlns:a16="http://schemas.microsoft.com/office/drawing/2014/main" id="{00000000-0008-0000-0800-000003000000}"/>
            </a:ext>
          </a:extLst>
        </xdr:cNvPr>
        <xdr:cNvPicPr>
          <a:picLocks noChangeAspect="1" noChangeArrowheads="1" noCrop="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077700" y="209550"/>
          <a:ext cx="523874" cy="523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108</xdr:row>
      <xdr:rowOff>0</xdr:rowOff>
    </xdr:from>
    <xdr:to>
      <xdr:col>0</xdr:col>
      <xdr:colOff>1447800</xdr:colOff>
      <xdr:row>110</xdr:row>
      <xdr:rowOff>200025</xdr:rowOff>
    </xdr:to>
    <xdr:pic>
      <xdr:nvPicPr>
        <xdr:cNvPr id="4" name="3 Imagen">
          <a:hlinkClick xmlns:r="http://schemas.openxmlformats.org/officeDocument/2006/relationships" r:id="rId3"/>
          <a:extLst>
            <a:ext uri="{FF2B5EF4-FFF2-40B4-BE49-F238E27FC236}">
              <a16:creationId xmlns="" xmlns:a16="http://schemas.microsoft.com/office/drawing/2014/main" id="{00000000-0008-0000-0800-000004000000}"/>
            </a:ext>
          </a:extLst>
        </xdr:cNvPr>
        <xdr:cNvPicPr/>
      </xdr:nvPicPr>
      <xdr:blipFill rotWithShape="1">
        <a:blip xmlns:r="http://schemas.openxmlformats.org/officeDocument/2006/relationships" r:embed="rId4"/>
        <a:srcRect b="49500"/>
        <a:stretch/>
      </xdr:blipFill>
      <xdr:spPr bwMode="auto">
        <a:xfrm>
          <a:off x="0" y="59626500"/>
          <a:ext cx="1447800" cy="619125"/>
        </a:xfrm>
        <a:prstGeom prst="rect">
          <a:avLst/>
        </a:prstGeom>
        <a:ln>
          <a:noFill/>
        </a:ln>
        <a:effectLst>
          <a:outerShdw blurRad="292100" dist="139700" dir="2700000" algn="tl" rotWithShape="0">
            <a:srgbClr val="333333">
              <a:alpha val="65000"/>
            </a:srgbClr>
          </a:outerShdw>
        </a:effectLst>
        <a:extLst>
          <a:ext uri="{53640926-AAD7-44D8-BBD7-CCE9431645EC}">
            <a14:shadowObscured xmlns:a14="http://schemas.microsoft.com/office/drawing/2010/main"/>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200025</xdr:colOff>
      <xdr:row>1</xdr:row>
      <xdr:rowOff>16935</xdr:rowOff>
    </xdr:from>
    <xdr:to>
      <xdr:col>1</xdr:col>
      <xdr:colOff>485774</xdr:colOff>
      <xdr:row>2</xdr:row>
      <xdr:rowOff>66675</xdr:rowOff>
    </xdr:to>
    <xdr:pic>
      <xdr:nvPicPr>
        <xdr:cNvPr id="2" name="1 Imagen" descr="Resultado de imagen para gif flecha volver">
          <a:hlinkClick xmlns:r="http://schemas.openxmlformats.org/officeDocument/2006/relationships" r:id="rId1"/>
          <a:extLst>
            <a:ext uri="{FF2B5EF4-FFF2-40B4-BE49-F238E27FC236}">
              <a16:creationId xmlns=""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0025" y="207435"/>
          <a:ext cx="1047749" cy="240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5</xdr:col>
      <xdr:colOff>2476500</xdr:colOff>
      <xdr:row>0</xdr:row>
      <xdr:rowOff>114300</xdr:rowOff>
    </xdr:from>
    <xdr:to>
      <xdr:col>6</xdr:col>
      <xdr:colOff>6457</xdr:colOff>
      <xdr:row>0</xdr:row>
      <xdr:rowOff>142874</xdr:rowOff>
    </xdr:to>
    <xdr:pic>
      <xdr:nvPicPr>
        <xdr:cNvPr id="2" name="1 Imagen" descr="Resultado de imagen para gif home">
          <a:extLst>
            <a:ext uri="{FF2B5EF4-FFF2-40B4-BE49-F238E27FC236}">
              <a16:creationId xmlns="" xmlns:a16="http://schemas.microsoft.com/office/drawing/2014/main" id="{00000000-0008-0000-0A00-000002000000}"/>
            </a:ext>
          </a:extLst>
        </xdr:cNvPr>
        <xdr:cNvPicPr>
          <a:picLocks noChangeAspect="1" noChangeArrowheads="1" noCrop="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934700" y="114300"/>
          <a:ext cx="1" cy="952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693571</xdr:colOff>
      <xdr:row>0</xdr:row>
      <xdr:rowOff>201408</xdr:rowOff>
    </xdr:from>
    <xdr:to>
      <xdr:col>7</xdr:col>
      <xdr:colOff>1107977</xdr:colOff>
      <xdr:row>0</xdr:row>
      <xdr:rowOff>655821</xdr:rowOff>
    </xdr:to>
    <xdr:pic>
      <xdr:nvPicPr>
        <xdr:cNvPr id="3" name="2 Imagen" descr="Resultado de imagen para gif home">
          <a:hlinkClick xmlns:r="http://schemas.openxmlformats.org/officeDocument/2006/relationships" r:id="rId2"/>
          <a:extLst>
            <a:ext uri="{FF2B5EF4-FFF2-40B4-BE49-F238E27FC236}">
              <a16:creationId xmlns="" xmlns:a16="http://schemas.microsoft.com/office/drawing/2014/main" id="{00000000-0008-0000-0A00-000003000000}"/>
            </a:ext>
          </a:extLst>
        </xdr:cNvPr>
        <xdr:cNvPicPr>
          <a:picLocks noChangeAspect="1" noChangeArrowheads="1" noCrop="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153063" y="201408"/>
          <a:ext cx="414406" cy="4544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1714500</xdr:colOff>
      <xdr:row>0</xdr:row>
      <xdr:rowOff>883227</xdr:rowOff>
    </xdr:to>
    <xdr:pic>
      <xdr:nvPicPr>
        <xdr:cNvPr id="6" name="Imagen 5">
          <a:extLst>
            <a:ext uri="{FF2B5EF4-FFF2-40B4-BE49-F238E27FC236}">
              <a16:creationId xmlns="" xmlns:a16="http://schemas.microsoft.com/office/drawing/2014/main" id="{3334703D-38CB-4C7B-BBFC-BEC025649CC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714500" cy="8832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361950</xdr:colOff>
      <xdr:row>1</xdr:row>
      <xdr:rowOff>47625</xdr:rowOff>
    </xdr:from>
    <xdr:to>
      <xdr:col>16</xdr:col>
      <xdr:colOff>1047750</xdr:colOff>
      <xdr:row>4</xdr:row>
      <xdr:rowOff>161925</xdr:rowOff>
    </xdr:to>
    <xdr:pic>
      <xdr:nvPicPr>
        <xdr:cNvPr id="2" name="Imagen 1" descr="Resultado de imagen para Logo bogota">
          <a:extLst>
            <a:ext uri="{FF2B5EF4-FFF2-40B4-BE49-F238E27FC236}">
              <a16:creationId xmlns=""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77975" y="247650"/>
          <a:ext cx="685800"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28574</xdr:colOff>
      <xdr:row>1</xdr:row>
      <xdr:rowOff>0</xdr:rowOff>
    </xdr:from>
    <xdr:to>
      <xdr:col>1</xdr:col>
      <xdr:colOff>3209925</xdr:colOff>
      <xdr:row>4</xdr:row>
      <xdr:rowOff>180975</xdr:rowOff>
    </xdr:to>
    <xdr:pic>
      <xdr:nvPicPr>
        <xdr:cNvPr id="4" name="Imagen 1">
          <a:extLst>
            <a:ext uri="{FF2B5EF4-FFF2-40B4-BE49-F238E27FC236}">
              <a16:creationId xmlns="" xmlns:a16="http://schemas.microsoft.com/office/drawing/2014/main" id="{16AF79C5-E88F-433D-BB38-B4CEC98CB5A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33374" y="200025"/>
          <a:ext cx="3181351" cy="75247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19</xdr:col>
      <xdr:colOff>635000</xdr:colOff>
      <xdr:row>1</xdr:row>
      <xdr:rowOff>170962</xdr:rowOff>
    </xdr:from>
    <xdr:to>
      <xdr:col>21</xdr:col>
      <xdr:colOff>311760</xdr:colOff>
      <xdr:row>2</xdr:row>
      <xdr:rowOff>282697</xdr:rowOff>
    </xdr:to>
    <xdr:pic>
      <xdr:nvPicPr>
        <xdr:cNvPr id="2" name="1 Imagen" descr="Resultado de imagen para gif home">
          <a:hlinkClick xmlns:r="http://schemas.openxmlformats.org/officeDocument/2006/relationships" r:id="rId1"/>
          <a:extLst>
            <a:ext uri="{FF2B5EF4-FFF2-40B4-BE49-F238E27FC236}">
              <a16:creationId xmlns="" xmlns:a16="http://schemas.microsoft.com/office/drawing/2014/main" id="{E78B8DC4-0C54-4B9B-8873-48E66578ED6F}"/>
            </a:ext>
          </a:extLst>
        </xdr:cNvPr>
        <xdr:cNvPicPr>
          <a:picLocks noChangeAspect="1" noChangeArrowheads="1" noCrop="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4923750" y="532912"/>
          <a:ext cx="1257910" cy="12404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512883</xdr:colOff>
      <xdr:row>91</xdr:row>
      <xdr:rowOff>146537</xdr:rowOff>
    </xdr:from>
    <xdr:to>
      <xdr:col>21</xdr:col>
      <xdr:colOff>730295</xdr:colOff>
      <xdr:row>95</xdr:row>
      <xdr:rowOff>134327</xdr:rowOff>
    </xdr:to>
    <xdr:pic>
      <xdr:nvPicPr>
        <xdr:cNvPr id="3" name="2 Imagen">
          <a:hlinkClick xmlns:r="http://schemas.openxmlformats.org/officeDocument/2006/relationships" r:id="rId3"/>
          <a:extLst>
            <a:ext uri="{FF2B5EF4-FFF2-40B4-BE49-F238E27FC236}">
              <a16:creationId xmlns="" xmlns:a16="http://schemas.microsoft.com/office/drawing/2014/main" id="{F1E3721C-3EF1-4FD8-ADD4-E19DA62016ED}"/>
            </a:ext>
          </a:extLst>
        </xdr:cNvPr>
        <xdr:cNvPicPr/>
      </xdr:nvPicPr>
      <xdr:blipFill rotWithShape="1">
        <a:blip xmlns:r="http://schemas.openxmlformats.org/officeDocument/2006/relationships" r:embed="rId4"/>
        <a:srcRect b="49500"/>
        <a:stretch/>
      </xdr:blipFill>
      <xdr:spPr bwMode="auto">
        <a:xfrm>
          <a:off x="23220483" y="64697462"/>
          <a:ext cx="3379712" cy="1435590"/>
        </a:xfrm>
        <a:prstGeom prst="rect">
          <a:avLst/>
        </a:prstGeom>
        <a:ln>
          <a:noFill/>
        </a:ln>
        <a:effectLst>
          <a:outerShdw blurRad="292100" dist="139700" dir="2700000" algn="tl" rotWithShape="0">
            <a:srgbClr val="333333">
              <a:alpha val="65000"/>
            </a:srgbClr>
          </a:outerShdw>
        </a:effectLst>
        <a:extLst>
          <a:ext uri="{53640926-AAD7-44D8-BBD7-CCE9431645EC}">
            <a14:shadowObscured xmlns:a14="http://schemas.microsoft.com/office/drawing/2010/main"/>
          </a:ext>
        </a:extLst>
      </xdr:spPr>
    </xdr:pic>
    <xdr:clientData/>
  </xdr:twoCellAnchor>
  <xdr:twoCellAnchor editAs="oneCell">
    <xdr:from>
      <xdr:col>0</xdr:col>
      <xdr:colOff>0</xdr:colOff>
      <xdr:row>0</xdr:row>
      <xdr:rowOff>0</xdr:rowOff>
    </xdr:from>
    <xdr:to>
      <xdr:col>1</xdr:col>
      <xdr:colOff>5976938</xdr:colOff>
      <xdr:row>4</xdr:row>
      <xdr:rowOff>476250</xdr:rowOff>
    </xdr:to>
    <xdr:pic>
      <xdr:nvPicPr>
        <xdr:cNvPr id="4" name="Imagen 1">
          <a:extLst>
            <a:ext uri="{FF2B5EF4-FFF2-40B4-BE49-F238E27FC236}">
              <a16:creationId xmlns="" xmlns:a16="http://schemas.microsoft.com/office/drawing/2014/main" id="{D2694AAF-6DBF-4DC8-923D-812182D7CC77}"/>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0" y="0"/>
          <a:ext cx="7119938" cy="30241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20</xdr:row>
      <xdr:rowOff>0</xdr:rowOff>
    </xdr:from>
    <xdr:to>
      <xdr:col>7</xdr:col>
      <xdr:colOff>685800</xdr:colOff>
      <xdr:row>24</xdr:row>
      <xdr:rowOff>71759</xdr:rowOff>
    </xdr:to>
    <xdr:sp macro="" textlink="">
      <xdr:nvSpPr>
        <xdr:cNvPr id="2" name="Título 4">
          <a:extLst>
            <a:ext uri="{FF2B5EF4-FFF2-40B4-BE49-F238E27FC236}">
              <a16:creationId xmlns="" xmlns:a16="http://schemas.microsoft.com/office/drawing/2014/main" id="{767285FF-370A-4934-92CE-CCEC05498DF6}"/>
            </a:ext>
          </a:extLst>
        </xdr:cNvPr>
        <xdr:cNvSpPr>
          <a:spLocks noGrp="1"/>
        </xdr:cNvSpPr>
      </xdr:nvSpPr>
      <xdr:spPr>
        <a:xfrm>
          <a:off x="762000" y="7058025"/>
          <a:ext cx="9144000" cy="833759"/>
        </a:xfrm>
        <a:prstGeom prst="rect">
          <a:avLst/>
        </a:prstGeom>
      </xdr:spPr>
      <xdr:txBody>
        <a:bodyPr vert="horz" wrap="square" lIns="91440" tIns="45720" rIns="91440" bIns="45720" rtlCol="0" anchor="b">
          <a:normAutofit/>
        </a:bodyPr>
        <a:lstStyle>
          <a:lvl1pPr algn="ctr" defTabSz="914400" rtl="0" eaLnBrk="1" latinLnBrk="0" hangingPunct="1">
            <a:lnSpc>
              <a:spcPct val="90000"/>
            </a:lnSpc>
            <a:spcBef>
              <a:spcPct val="0"/>
            </a:spcBef>
            <a:buNone/>
            <a:defRPr sz="6000" b="1" kern="1200">
              <a:solidFill>
                <a:schemeClr val="tx1"/>
              </a:solidFill>
              <a:latin typeface="Arial" panose="020B0604020202020204" pitchFamily="34" charset="0"/>
              <a:ea typeface="+mj-ea"/>
              <a:cs typeface="Arial" panose="020B0604020202020204" pitchFamily="34" charset="0"/>
            </a:defRPr>
          </a:lvl1pPr>
        </a:lstStyle>
        <a:p>
          <a:r>
            <a:rPr lang="es-CO" sz="2800"/>
            <a:t>Indicadores de Gestión Oficina de Control Interno</a:t>
          </a:r>
          <a:endParaRPr lang="es-ES" sz="2800"/>
        </a:p>
      </xdr:txBody>
    </xdr:sp>
    <xdr:clientData/>
  </xdr:twoCellAnchor>
  <xdr:twoCellAnchor>
    <xdr:from>
      <xdr:col>1</xdr:col>
      <xdr:colOff>47625</xdr:colOff>
      <xdr:row>24</xdr:row>
      <xdr:rowOff>104775</xdr:rowOff>
    </xdr:from>
    <xdr:to>
      <xdr:col>7</xdr:col>
      <xdr:colOff>733425</xdr:colOff>
      <xdr:row>38</xdr:row>
      <xdr:rowOff>149145</xdr:rowOff>
    </xdr:to>
    <xdr:sp macro="" textlink="">
      <xdr:nvSpPr>
        <xdr:cNvPr id="3" name="Subtítulo 5">
          <a:extLst>
            <a:ext uri="{FF2B5EF4-FFF2-40B4-BE49-F238E27FC236}">
              <a16:creationId xmlns="" xmlns:a16="http://schemas.microsoft.com/office/drawing/2014/main" id="{2E67FA72-3B04-42EA-B243-232955424E7B}"/>
            </a:ext>
          </a:extLst>
        </xdr:cNvPr>
        <xdr:cNvSpPr>
          <a:spLocks noGrp="1"/>
        </xdr:cNvSpPr>
      </xdr:nvSpPr>
      <xdr:spPr>
        <a:xfrm>
          <a:off x="809625" y="7924800"/>
          <a:ext cx="9144000" cy="2711370"/>
        </a:xfrm>
        <a:prstGeom prst="rect">
          <a:avLst/>
        </a:prstGeom>
      </xdr:spPr>
      <xdr:txBody>
        <a:bodyPr vert="horz" wrap="square" lIns="91440" tIns="45720" rIns="91440" bIns="45720" rtlCol="0">
          <a:normAutofit/>
        </a:bodyPr>
        <a:lstStyle>
          <a:lvl1pPr marL="0" indent="0" algn="ctr" defTabSz="914400" rtl="0" eaLnBrk="1" latinLnBrk="0" hangingPunct="1">
            <a:lnSpc>
              <a:spcPct val="90000"/>
            </a:lnSpc>
            <a:spcBef>
              <a:spcPts val="1000"/>
            </a:spcBef>
            <a:buFont typeface="Arial" panose="020B0604020202020204" pitchFamily="34" charset="0"/>
            <a:buNone/>
            <a:defRPr sz="2400" kern="1200">
              <a:solidFill>
                <a:schemeClr val="tx1"/>
              </a:solidFill>
              <a:latin typeface="Arial" panose="020B0604020202020204" pitchFamily="34" charset="0"/>
              <a:ea typeface="+mn-ea"/>
              <a:cs typeface="Arial" panose="020B0604020202020204" pitchFamily="34" charset="0"/>
            </a:defRPr>
          </a:lvl1pPr>
          <a:lvl2pPr marL="457200" indent="0" algn="ctr" defTabSz="914400" rtl="0" eaLnBrk="1" latinLnBrk="0" hangingPunct="1">
            <a:lnSpc>
              <a:spcPct val="90000"/>
            </a:lnSpc>
            <a:spcBef>
              <a:spcPts val="500"/>
            </a:spcBef>
            <a:buFont typeface="Arial" panose="020B0604020202020204" pitchFamily="34" charset="0"/>
            <a:buNone/>
            <a:defRPr sz="2000" kern="1200">
              <a:solidFill>
                <a:schemeClr val="tx1"/>
              </a:solidFill>
              <a:latin typeface="Arial" panose="020B0604020202020204" pitchFamily="34" charset="0"/>
              <a:ea typeface="+mn-ea"/>
              <a:cs typeface="Arial" panose="020B0604020202020204" pitchFamily="34" charset="0"/>
            </a:defRPr>
          </a:lvl2pPr>
          <a:lvl3pPr marL="914400" indent="0" algn="ctr" defTabSz="914400" rtl="0" eaLnBrk="1" latinLnBrk="0" hangingPunct="1">
            <a:lnSpc>
              <a:spcPct val="90000"/>
            </a:lnSpc>
            <a:spcBef>
              <a:spcPts val="500"/>
            </a:spcBef>
            <a:buFont typeface="Arial" panose="020B0604020202020204" pitchFamily="34" charset="0"/>
            <a:buNone/>
            <a:defRPr sz="1800" kern="1200">
              <a:solidFill>
                <a:schemeClr val="tx1"/>
              </a:solidFill>
              <a:latin typeface="Arial" panose="020B0604020202020204" pitchFamily="34" charset="0"/>
              <a:ea typeface="+mn-ea"/>
              <a:cs typeface="Arial" panose="020B0604020202020204" pitchFamily="34" charset="0"/>
            </a:defRPr>
          </a:lvl3pPr>
          <a:lvl4pPr marL="13716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Arial" panose="020B0604020202020204" pitchFamily="34" charset="0"/>
              <a:ea typeface="+mn-ea"/>
              <a:cs typeface="Arial" panose="020B0604020202020204" pitchFamily="34" charset="0"/>
            </a:defRPr>
          </a:lvl4pPr>
          <a:lvl5pPr marL="18288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Arial" panose="020B0604020202020204" pitchFamily="34" charset="0"/>
              <a:ea typeface="+mn-ea"/>
              <a:cs typeface="Arial" panose="020B0604020202020204" pitchFamily="34" charset="0"/>
            </a:defRPr>
          </a:lvl5pPr>
          <a:lvl6pPr marL="22860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6pPr>
          <a:lvl7pPr marL="27432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7pPr>
          <a:lvl8pPr marL="32004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8pPr>
          <a:lvl9pPr marL="36576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9pPr>
        </a:lstStyle>
        <a:p>
          <a:r>
            <a:rPr lang="es-CO" sz="1800" b="1" i="0" u="none" strike="noStrike">
              <a:solidFill>
                <a:srgbClr val="000000"/>
              </a:solidFill>
              <a:effectLst/>
              <a:latin typeface="Arial" panose="020B0604020202020204" pitchFamily="34" charset="0"/>
            </a:rPr>
            <a:t>Nombre del Indicador</a:t>
          </a:r>
          <a:r>
            <a:rPr lang="es-CO"/>
            <a:t> </a:t>
          </a:r>
          <a:r>
            <a:rPr lang="es-CO" sz="1800" b="0" i="0" u="none" strike="noStrike">
              <a:solidFill>
                <a:srgbClr val="000000"/>
              </a:solidFill>
              <a:effectLst/>
              <a:latin typeface="Arial" panose="020B0604020202020204" pitchFamily="34" charset="0"/>
            </a:rPr>
            <a:t>Cumplimiento del Plan Anual de Auditorias</a:t>
          </a:r>
          <a:r>
            <a:rPr lang="es-CO"/>
            <a:t> </a:t>
          </a:r>
        </a:p>
        <a:p>
          <a:r>
            <a:rPr lang="es-CO" sz="1800" b="1">
              <a:solidFill>
                <a:srgbClr val="000000"/>
              </a:solidFill>
            </a:rPr>
            <a:t>Porcentaje de ejecución vigencia 2020 del 96 %</a:t>
          </a:r>
        </a:p>
        <a:p>
          <a:endParaRPr lang="es-CO" sz="1800" b="1">
            <a:solidFill>
              <a:srgbClr val="000000"/>
            </a:solidFill>
          </a:endParaRPr>
        </a:p>
        <a:p>
          <a:endParaRPr lang="es-CO" sz="1800" b="1">
            <a:solidFill>
              <a:srgbClr val="000000"/>
            </a:solidFill>
          </a:endParaRPr>
        </a:p>
        <a:p>
          <a:r>
            <a:rPr lang="es-CO" sz="1800" b="1">
              <a:solidFill>
                <a:srgbClr val="000000"/>
              </a:solidFill>
            </a:rPr>
            <a:t>Nombre del Indicador </a:t>
          </a:r>
          <a:r>
            <a:rPr lang="es-CO" sz="1800">
              <a:solidFill>
                <a:srgbClr val="000000"/>
              </a:solidFill>
            </a:rPr>
            <a:t>Efectividad en la presentación de informes de la Oficina de Control Interno </a:t>
          </a:r>
        </a:p>
        <a:p>
          <a:r>
            <a:rPr lang="es-CO" sz="1800" b="1">
              <a:solidFill>
                <a:srgbClr val="000000"/>
              </a:solidFill>
            </a:rPr>
            <a:t>Porcentaje de ejecución vigencia 2020 del 96 %</a:t>
          </a:r>
        </a:p>
        <a:p>
          <a:endParaRPr lang="es-CO" sz="1800">
            <a:solidFill>
              <a:srgbClr val="000000"/>
            </a:solidFill>
          </a:endParaRPr>
        </a:p>
        <a:p>
          <a:endParaRPr lang="es-ES"/>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200024</xdr:colOff>
      <xdr:row>35</xdr:row>
      <xdr:rowOff>1916</xdr:rowOff>
    </xdr:to>
    <xdr:pic>
      <xdr:nvPicPr>
        <xdr:cNvPr id="3" name="Imagen 2">
          <a:extLst>
            <a:ext uri="{FF2B5EF4-FFF2-40B4-BE49-F238E27FC236}">
              <a16:creationId xmlns="" xmlns:a16="http://schemas.microsoft.com/office/drawing/2014/main" id="{A669F63B-ECDE-47C5-8CC0-B9A5816156BC}"/>
            </a:ext>
          </a:extLst>
        </xdr:cNvPr>
        <xdr:cNvPicPr>
          <a:picLocks noChangeAspect="1"/>
        </xdr:cNvPicPr>
      </xdr:nvPicPr>
      <xdr:blipFill>
        <a:blip xmlns:r="http://schemas.openxmlformats.org/officeDocument/2006/relationships" r:embed="rId1"/>
        <a:stretch>
          <a:fillRect/>
        </a:stretch>
      </xdr:blipFill>
      <xdr:spPr>
        <a:xfrm>
          <a:off x="0" y="0"/>
          <a:ext cx="12392024" cy="66694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6324600</xdr:colOff>
      <xdr:row>0</xdr:row>
      <xdr:rowOff>38101</xdr:rowOff>
    </xdr:from>
    <xdr:to>
      <xdr:col>1</xdr:col>
      <xdr:colOff>6848474</xdr:colOff>
      <xdr:row>0</xdr:row>
      <xdr:rowOff>561975</xdr:rowOff>
    </xdr:to>
    <xdr:pic>
      <xdr:nvPicPr>
        <xdr:cNvPr id="3" name="2 Imagen" descr="Resultado de imagen para gif home">
          <a:hlinkClick xmlns:r="http://schemas.openxmlformats.org/officeDocument/2006/relationships" r:id="rId1"/>
          <a:extLst>
            <a:ext uri="{FF2B5EF4-FFF2-40B4-BE49-F238E27FC236}">
              <a16:creationId xmlns="" xmlns:a16="http://schemas.microsoft.com/office/drawing/2014/main" id="{00000000-0008-0000-0100-000003000000}"/>
            </a:ext>
          </a:extLst>
        </xdr:cNvPr>
        <xdr:cNvPicPr>
          <a:picLocks noChangeAspect="1" noChangeArrowheads="1" noCrop="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210675" y="38101"/>
          <a:ext cx="523874" cy="523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200025</xdr:colOff>
      <xdr:row>1</xdr:row>
      <xdr:rowOff>16935</xdr:rowOff>
    </xdr:from>
    <xdr:to>
      <xdr:col>1</xdr:col>
      <xdr:colOff>485774</xdr:colOff>
      <xdr:row>2</xdr:row>
      <xdr:rowOff>66675</xdr:rowOff>
    </xdr:to>
    <xdr:pic>
      <xdr:nvPicPr>
        <xdr:cNvPr id="3" name="2 Imagen" descr="Resultado de imagen para gif flecha volver">
          <a:hlinkClick xmlns:r="http://schemas.openxmlformats.org/officeDocument/2006/relationships" r:id="rId1"/>
          <a:extLst>
            <a:ext uri="{FF2B5EF4-FFF2-40B4-BE49-F238E27FC236}">
              <a16:creationId xmlns=""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0025" y="207435"/>
          <a:ext cx="1047749" cy="240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85725</xdr:colOff>
      <xdr:row>41</xdr:row>
      <xdr:rowOff>28575</xdr:rowOff>
    </xdr:from>
    <xdr:to>
      <xdr:col>0</xdr:col>
      <xdr:colOff>1533525</xdr:colOff>
      <xdr:row>44</xdr:row>
      <xdr:rowOff>38100</xdr:rowOff>
    </xdr:to>
    <xdr:pic>
      <xdr:nvPicPr>
        <xdr:cNvPr id="3" name="2 Imagen">
          <a:hlinkClick xmlns:r="http://schemas.openxmlformats.org/officeDocument/2006/relationships" r:id="rId1"/>
          <a:extLst>
            <a:ext uri="{FF2B5EF4-FFF2-40B4-BE49-F238E27FC236}">
              <a16:creationId xmlns="" xmlns:a16="http://schemas.microsoft.com/office/drawing/2014/main" id="{00000000-0008-0000-0200-000003000000}"/>
            </a:ext>
          </a:extLst>
        </xdr:cNvPr>
        <xdr:cNvPicPr/>
      </xdr:nvPicPr>
      <xdr:blipFill rotWithShape="1">
        <a:blip xmlns:r="http://schemas.openxmlformats.org/officeDocument/2006/relationships" r:embed="rId2"/>
        <a:srcRect b="49500"/>
        <a:stretch/>
      </xdr:blipFill>
      <xdr:spPr bwMode="auto">
        <a:xfrm>
          <a:off x="85725" y="18773775"/>
          <a:ext cx="1447800" cy="619125"/>
        </a:xfrm>
        <a:prstGeom prst="rect">
          <a:avLst/>
        </a:prstGeom>
        <a:ln>
          <a:noFill/>
        </a:ln>
        <a:effectLst>
          <a:outerShdw blurRad="292100" dist="139700" dir="2700000" algn="tl" rotWithShape="0">
            <a:srgbClr val="333333">
              <a:alpha val="65000"/>
            </a:srgbClr>
          </a:outerShdw>
        </a:effectLst>
        <a:extLst>
          <a:ext uri="{53640926-AAD7-44D8-BBD7-CCE9431645EC}">
            <a14:shadowObscured xmlns:a14="http://schemas.microsoft.com/office/drawing/2010/main"/>
          </a:ext>
        </a:extLst>
      </xdr:spPr>
    </xdr:pic>
    <xdr:clientData/>
  </xdr:twoCellAnchor>
  <xdr:twoCellAnchor editAs="oneCell">
    <xdr:from>
      <xdr:col>5</xdr:col>
      <xdr:colOff>2476500</xdr:colOff>
      <xdr:row>0</xdr:row>
      <xdr:rowOff>114300</xdr:rowOff>
    </xdr:from>
    <xdr:to>
      <xdr:col>5</xdr:col>
      <xdr:colOff>3000374</xdr:colOff>
      <xdr:row>0</xdr:row>
      <xdr:rowOff>638174</xdr:rowOff>
    </xdr:to>
    <xdr:pic>
      <xdr:nvPicPr>
        <xdr:cNvPr id="4" name="3 Imagen" descr="Resultado de imagen para gif home">
          <a:hlinkClick xmlns:r="http://schemas.openxmlformats.org/officeDocument/2006/relationships" r:id="rId3"/>
          <a:extLst>
            <a:ext uri="{FF2B5EF4-FFF2-40B4-BE49-F238E27FC236}">
              <a16:creationId xmlns="" xmlns:a16="http://schemas.microsoft.com/office/drawing/2014/main" id="{00000000-0008-0000-0200-000004000000}"/>
            </a:ext>
          </a:extLst>
        </xdr:cNvPr>
        <xdr:cNvPicPr>
          <a:picLocks noChangeAspect="1" noChangeArrowheads="1" noCrop="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277725" y="114300"/>
          <a:ext cx="523874" cy="523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47625</xdr:colOff>
      <xdr:row>0</xdr:row>
      <xdr:rowOff>9526</xdr:rowOff>
    </xdr:from>
    <xdr:to>
      <xdr:col>0</xdr:col>
      <xdr:colOff>1600200</xdr:colOff>
      <xdr:row>1</xdr:row>
      <xdr:rowOff>0</xdr:rowOff>
    </xdr:to>
    <xdr:pic>
      <xdr:nvPicPr>
        <xdr:cNvPr id="5" name="Imagen 1">
          <a:extLst>
            <a:ext uri="{FF2B5EF4-FFF2-40B4-BE49-F238E27FC236}">
              <a16:creationId xmlns="" xmlns:a16="http://schemas.microsoft.com/office/drawing/2014/main" id="{DA73CCE3-ABC2-49E6-B7E3-C90D5A641648}"/>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47625" y="9526"/>
          <a:ext cx="1552575" cy="90487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19</xdr:col>
      <xdr:colOff>361950</xdr:colOff>
      <xdr:row>1</xdr:row>
      <xdr:rowOff>47625</xdr:rowOff>
    </xdr:from>
    <xdr:ext cx="685800" cy="714375"/>
    <xdr:pic>
      <xdr:nvPicPr>
        <xdr:cNvPr id="2" name="image1.gif">
          <a:extLst>
            <a:ext uri="{FF2B5EF4-FFF2-40B4-BE49-F238E27FC236}">
              <a16:creationId xmlns=""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xfrm>
          <a:off x="16383000" y="238125"/>
          <a:ext cx="685800" cy="714375"/>
        </a:xfrm>
        <a:prstGeom prst="rect">
          <a:avLst/>
        </a:prstGeom>
        <a:noFill/>
      </xdr:spPr>
    </xdr:pic>
    <xdr:clientData fLocksWithSheet="0"/>
  </xdr:oneCellAnchor>
  <xdr:twoCellAnchor editAs="oneCell">
    <xdr:from>
      <xdr:col>1</xdr:col>
      <xdr:colOff>57150</xdr:colOff>
      <xdr:row>105</xdr:row>
      <xdr:rowOff>85725</xdr:rowOff>
    </xdr:from>
    <xdr:to>
      <xdr:col>1</xdr:col>
      <xdr:colOff>2085975</xdr:colOff>
      <xdr:row>109</xdr:row>
      <xdr:rowOff>0</xdr:rowOff>
    </xdr:to>
    <xdr:pic>
      <xdr:nvPicPr>
        <xdr:cNvPr id="3" name="2 Imagen">
          <a:hlinkClick xmlns:r="http://schemas.openxmlformats.org/officeDocument/2006/relationships" r:id="rId2"/>
          <a:extLst>
            <a:ext uri="{FF2B5EF4-FFF2-40B4-BE49-F238E27FC236}">
              <a16:creationId xmlns="" xmlns:a16="http://schemas.microsoft.com/office/drawing/2014/main" id="{00000000-0008-0000-0400-000003000000}"/>
            </a:ext>
          </a:extLst>
        </xdr:cNvPr>
        <xdr:cNvPicPr/>
      </xdr:nvPicPr>
      <xdr:blipFill rotWithShape="1">
        <a:blip xmlns:r="http://schemas.openxmlformats.org/officeDocument/2006/relationships" r:embed="rId3"/>
        <a:srcRect b="49500"/>
        <a:stretch/>
      </xdr:blipFill>
      <xdr:spPr bwMode="auto">
        <a:xfrm>
          <a:off x="361950" y="33508950"/>
          <a:ext cx="2028825" cy="676275"/>
        </a:xfrm>
        <a:prstGeom prst="rect">
          <a:avLst/>
        </a:prstGeom>
        <a:ln>
          <a:noFill/>
        </a:ln>
        <a:effectLst>
          <a:outerShdw blurRad="292100" dist="139700" dir="2700000" algn="tl" rotWithShape="0">
            <a:srgbClr val="333333">
              <a:alpha val="65000"/>
            </a:srgbClr>
          </a:outerShdw>
        </a:effectLst>
        <a:extLst>
          <a:ext uri="{53640926-AAD7-44D8-BBD7-CCE9431645EC}">
            <a14:shadowObscured xmlns:a14="http://schemas.microsoft.com/office/drawing/2010/main"/>
          </a:ext>
        </a:extLst>
      </xdr:spPr>
    </xdr:pic>
    <xdr:clientData/>
  </xdr:twoCellAnchor>
  <xdr:twoCellAnchor editAs="oneCell">
    <xdr:from>
      <xdr:col>16</xdr:col>
      <xdr:colOff>367392</xdr:colOff>
      <xdr:row>1</xdr:row>
      <xdr:rowOff>149678</xdr:rowOff>
    </xdr:from>
    <xdr:to>
      <xdr:col>16</xdr:col>
      <xdr:colOff>891693</xdr:colOff>
      <xdr:row>4</xdr:row>
      <xdr:rowOff>61658</xdr:rowOff>
    </xdr:to>
    <xdr:pic>
      <xdr:nvPicPr>
        <xdr:cNvPr id="4" name="Imagen 3">
          <a:hlinkClick xmlns:r="http://schemas.openxmlformats.org/officeDocument/2006/relationships" r:id="rId4"/>
          <a:extLst>
            <a:ext uri="{FF2B5EF4-FFF2-40B4-BE49-F238E27FC236}">
              <a16:creationId xmlns="" xmlns:a16="http://schemas.microsoft.com/office/drawing/2014/main" id="{00000000-0008-0000-0400-000004000000}"/>
            </a:ext>
          </a:extLst>
        </xdr:cNvPr>
        <xdr:cNvPicPr>
          <a:picLocks noChangeAspect="1"/>
        </xdr:cNvPicPr>
      </xdr:nvPicPr>
      <xdr:blipFill>
        <a:blip xmlns:r="http://schemas.openxmlformats.org/officeDocument/2006/relationships" r:embed="rId5"/>
        <a:stretch>
          <a:fillRect/>
        </a:stretch>
      </xdr:blipFill>
      <xdr:spPr>
        <a:xfrm>
          <a:off x="15049499" y="340178"/>
          <a:ext cx="524301" cy="524301"/>
        </a:xfrm>
        <a:prstGeom prst="rect">
          <a:avLst/>
        </a:prstGeom>
      </xdr:spPr>
    </xdr:pic>
    <xdr:clientData/>
  </xdr:twoCellAnchor>
  <xdr:twoCellAnchor editAs="oneCell">
    <xdr:from>
      <xdr:col>1</xdr:col>
      <xdr:colOff>0</xdr:colOff>
      <xdr:row>1</xdr:row>
      <xdr:rowOff>0</xdr:rowOff>
    </xdr:from>
    <xdr:to>
      <xdr:col>1</xdr:col>
      <xdr:colOff>3211286</xdr:colOff>
      <xdr:row>4</xdr:row>
      <xdr:rowOff>149679</xdr:rowOff>
    </xdr:to>
    <xdr:pic>
      <xdr:nvPicPr>
        <xdr:cNvPr id="6" name="Imagen 1">
          <a:extLst>
            <a:ext uri="{FF2B5EF4-FFF2-40B4-BE49-F238E27FC236}">
              <a16:creationId xmlns="" xmlns:a16="http://schemas.microsoft.com/office/drawing/2014/main" id="{84DFF8BE-EE9F-4063-ABBC-32E011C4408C}"/>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299357" y="190500"/>
          <a:ext cx="3211286" cy="762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200025</xdr:colOff>
      <xdr:row>1</xdr:row>
      <xdr:rowOff>16935</xdr:rowOff>
    </xdr:from>
    <xdr:to>
      <xdr:col>1</xdr:col>
      <xdr:colOff>485774</xdr:colOff>
      <xdr:row>2</xdr:row>
      <xdr:rowOff>66675</xdr:rowOff>
    </xdr:to>
    <xdr:pic>
      <xdr:nvPicPr>
        <xdr:cNvPr id="2" name="1 Imagen" descr="Resultado de imagen para gif flecha volver">
          <a:hlinkClick xmlns:r="http://schemas.openxmlformats.org/officeDocument/2006/relationships" r:id="rId1"/>
          <a:extLst>
            <a:ext uri="{FF2B5EF4-FFF2-40B4-BE49-F238E27FC236}">
              <a16:creationId xmlns=""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0025" y="207435"/>
          <a:ext cx="1047749" cy="240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oneCellAnchor>
    <xdr:from>
      <xdr:col>27</xdr:col>
      <xdr:colOff>201706</xdr:colOff>
      <xdr:row>1</xdr:row>
      <xdr:rowOff>44824</xdr:rowOff>
    </xdr:from>
    <xdr:ext cx="685800" cy="714375"/>
    <xdr:pic>
      <xdr:nvPicPr>
        <xdr:cNvPr id="3" name="image1.gif">
          <a:extLst>
            <a:ext uri="{FF2B5EF4-FFF2-40B4-BE49-F238E27FC236}">
              <a16:creationId xmlns="" xmlns:a16="http://schemas.microsoft.com/office/drawing/2014/main" id="{00000000-0008-0000-0600-000003000000}"/>
            </a:ext>
          </a:extLst>
        </xdr:cNvPr>
        <xdr:cNvPicPr preferRelativeResize="0"/>
      </xdr:nvPicPr>
      <xdr:blipFill>
        <a:blip xmlns:r="http://schemas.openxmlformats.org/officeDocument/2006/relationships" r:embed="rId1" cstate="print"/>
        <a:stretch>
          <a:fillRect/>
        </a:stretch>
      </xdr:blipFill>
      <xdr:spPr>
        <a:xfrm>
          <a:off x="16975231" y="244849"/>
          <a:ext cx="685800" cy="714375"/>
        </a:xfrm>
        <a:prstGeom prst="rect">
          <a:avLst/>
        </a:prstGeom>
        <a:noFill/>
      </xdr:spPr>
    </xdr:pic>
    <xdr:clientData fLocksWithSheet="0"/>
  </xdr:oneCellAnchor>
  <xdr:twoCellAnchor editAs="oneCell">
    <xdr:from>
      <xdr:col>14</xdr:col>
      <xdr:colOff>514350</xdr:colOff>
      <xdr:row>1</xdr:row>
      <xdr:rowOff>104775</xdr:rowOff>
    </xdr:from>
    <xdr:to>
      <xdr:col>14</xdr:col>
      <xdr:colOff>1038651</xdr:colOff>
      <xdr:row>4</xdr:row>
      <xdr:rowOff>57576</xdr:rowOff>
    </xdr:to>
    <xdr:pic>
      <xdr:nvPicPr>
        <xdr:cNvPr id="4" name="Imagen 3">
          <a:hlinkClick xmlns:r="http://schemas.openxmlformats.org/officeDocument/2006/relationships" r:id="rId2"/>
          <a:extLst>
            <a:ext uri="{FF2B5EF4-FFF2-40B4-BE49-F238E27FC236}">
              <a16:creationId xmlns="" xmlns:a16="http://schemas.microsoft.com/office/drawing/2014/main" id="{00000000-0008-0000-0600-000004000000}"/>
            </a:ext>
          </a:extLst>
        </xdr:cNvPr>
        <xdr:cNvPicPr>
          <a:picLocks noChangeAspect="1"/>
        </xdr:cNvPicPr>
      </xdr:nvPicPr>
      <xdr:blipFill>
        <a:blip xmlns:r="http://schemas.openxmlformats.org/officeDocument/2006/relationships" r:embed="rId3"/>
        <a:stretch>
          <a:fillRect/>
        </a:stretch>
      </xdr:blipFill>
      <xdr:spPr>
        <a:xfrm>
          <a:off x="15659100" y="304800"/>
          <a:ext cx="524301" cy="524301"/>
        </a:xfrm>
        <a:prstGeom prst="rect">
          <a:avLst/>
        </a:prstGeom>
      </xdr:spPr>
    </xdr:pic>
    <xdr:clientData/>
  </xdr:twoCellAnchor>
  <xdr:twoCellAnchor editAs="oneCell">
    <xdr:from>
      <xdr:col>0</xdr:col>
      <xdr:colOff>28574</xdr:colOff>
      <xdr:row>1</xdr:row>
      <xdr:rowOff>19050</xdr:rowOff>
    </xdr:from>
    <xdr:to>
      <xdr:col>0</xdr:col>
      <xdr:colOff>2552700</xdr:colOff>
      <xdr:row>4</xdr:row>
      <xdr:rowOff>161925</xdr:rowOff>
    </xdr:to>
    <xdr:pic>
      <xdr:nvPicPr>
        <xdr:cNvPr id="6" name="Imagen 1">
          <a:extLst>
            <a:ext uri="{FF2B5EF4-FFF2-40B4-BE49-F238E27FC236}">
              <a16:creationId xmlns="" xmlns:a16="http://schemas.microsoft.com/office/drawing/2014/main" id="{47E1267E-957C-46DA-A627-9E050BDED098}"/>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8574" y="219075"/>
          <a:ext cx="2524126" cy="7143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os%20de%20Trabajo\Carpetas%20Electr&#243;nicas%20RBIA\Auditor&#237;a%20con%20Base%20en%20Riesgo%20AF%202013\D%20-%20Borrador%20Informe%20Auditor&#237;a%20Actual\RBIA%20Audit%20Opinion%20Matrix%20Auto.FINAL.6.11.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dkruiz\Downloads\Hoja%20Recursos%20PAA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Scores"/>
      <sheetName val="Lookup"/>
      <sheetName val="REFERENCIAS"/>
    </sheetNames>
    <sheetDataSet>
      <sheetData sheetId="0"/>
      <sheetData sheetId="1">
        <row r="2">
          <cell r="B2" t="str">
            <v>L</v>
          </cell>
        </row>
        <row r="3">
          <cell r="B3" t="str">
            <v>M</v>
          </cell>
        </row>
        <row r="4">
          <cell r="B4" t="str">
            <v>H</v>
          </cell>
        </row>
        <row r="5">
          <cell r="B5" t="str">
            <v>N/A</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sos calculo recursos"/>
      <sheetName val="1. Horas requeridas PAAI"/>
      <sheetName val="2. Días -horas hábiles x vig"/>
      <sheetName val="3 Horas disponibles E. Auditor"/>
      <sheetName val="4. Resultado"/>
    </sheetNames>
    <sheetDataSet>
      <sheetData sheetId="0"/>
      <sheetData sheetId="1">
        <row r="25">
          <cell r="J25">
            <v>2708</v>
          </cell>
        </row>
      </sheetData>
      <sheetData sheetId="2">
        <row r="21">
          <cell r="D21">
            <v>246</v>
          </cell>
        </row>
      </sheetData>
      <sheetData sheetId="3">
        <row r="11">
          <cell r="O11">
            <v>2670.6</v>
          </cell>
        </row>
      </sheetData>
      <sheetData sheetId="4"/>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Jose Edwin Lozano" refreshedDate="43852.614646527778" createdVersion="4" refreshedVersion="6" minRefreshableVersion="3" recordCount="87">
  <cacheSource type="worksheet">
    <worksheetSource name="Tabla1"/>
  </cacheSource>
  <cacheFields count="9">
    <cacheField name="No" numFmtId="0">
      <sharedItems containsSemiMixedTypes="0" containsString="0" containsNumber="1" containsInteger="1" minValue="1" maxValue="87"/>
    </cacheField>
    <cacheField name="TIPO DE TRABAJO DE AUDITORÍA " numFmtId="0">
      <sharedItems containsBlank="1" count="4">
        <s v="Informe de Auditoria"/>
        <s v="Informe de Seguimiento"/>
        <s v="Informe de Ley"/>
        <m/>
      </sharedItems>
    </cacheField>
    <cacheField name="Descripción" numFmtId="0">
      <sharedItems containsBlank="1"/>
    </cacheField>
    <cacheField name="Planeacion Auditoria/Solicitud de Informaciòn" numFmtId="0">
      <sharedItems containsString="0" containsBlank="1" containsNumber="1" minValue="0.5" maxValue="64"/>
    </cacheField>
    <cacheField name="Ejecucion  Auditoria/Análisis de informaciòn" numFmtId="0">
      <sharedItems containsString="0" containsBlank="1" containsNumber="1" minValue="0" maxValue="304"/>
    </cacheField>
    <cacheField name="Informe de Auditoria /Seguimiento" numFmtId="0">
      <sharedItems containsBlank="1" containsMixedTypes="1" containsNumber="1" containsInteger="1" minValue="0" maxValue="40"/>
    </cacheField>
    <cacheField name="Total horas por trabajo de auditoría" numFmtId="0">
      <sharedItems containsSemiMixedTypes="0" containsString="0" containsNumber="1" containsInteger="1" minValue="0" maxValue="5408"/>
    </cacheField>
    <cacheField name="# Informes x año" numFmtId="0">
      <sharedItems containsString="0" containsBlank="1" containsNumber="1" containsInteger="1" minValue="1" maxValue="353"/>
    </cacheField>
    <cacheField name="Horas x trabajo de auditoría" numFmtId="0">
      <sharedItems containsSemiMixedTypes="0" containsString="0" containsNumber="1" containsInteger="1" minValue="0" maxValue="12119"/>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7">
  <r>
    <n v="1"/>
    <x v="0"/>
    <s v="Auditoria Gestión Contractual"/>
    <n v="16"/>
    <n v="280"/>
    <n v="24"/>
    <n v="320"/>
    <n v="1"/>
    <n v="320"/>
  </r>
  <r>
    <n v="2"/>
    <x v="0"/>
    <s v="Auditoria Misional - Predios Administrados por la ERU"/>
    <n v="16"/>
    <n v="272"/>
    <n v="24"/>
    <n v="312"/>
    <n v="1"/>
    <n v="312"/>
  </r>
  <r>
    <n v="3"/>
    <x v="0"/>
    <s v="Auditoria Gestión de TIC"/>
    <n v="8"/>
    <n v="200"/>
    <n v="16"/>
    <n v="224"/>
    <n v="1"/>
    <n v="224"/>
  </r>
  <r>
    <n v="4"/>
    <x v="0"/>
    <s v="Auditoría Proceso Gestión de Grupos de Interés"/>
    <n v="8"/>
    <n v="216"/>
    <n v="16"/>
    <n v="240"/>
    <n v="1"/>
    <n v="240"/>
  </r>
  <r>
    <n v="5"/>
    <x v="0"/>
    <s v="Auditoria a Direccionamiento Estrategico"/>
    <n v="8"/>
    <n v="216"/>
    <n v="16"/>
    <n v="240"/>
    <n v="1"/>
    <n v="240"/>
  </r>
  <r>
    <n v="6"/>
    <x v="0"/>
    <s v="Auditoría Proceso Ejecución de Proyectos de obra"/>
    <n v="16"/>
    <n v="288"/>
    <n v="24"/>
    <n v="328"/>
    <n v="1"/>
    <n v="328"/>
  </r>
  <r>
    <n v="7"/>
    <x v="0"/>
    <s v="Funcionamiento Software que maneja la Empresa"/>
    <n v="8"/>
    <n v="128"/>
    <n v="16"/>
    <n v="152"/>
    <n v="1"/>
    <n v="152"/>
  </r>
  <r>
    <n v="8"/>
    <x v="0"/>
    <s v="Auditoria Proceso Gestión Financiera"/>
    <n v="16"/>
    <n v="304"/>
    <n v="24"/>
    <n v="344"/>
    <n v="1"/>
    <n v="344"/>
  </r>
  <r>
    <n v="9"/>
    <x v="0"/>
    <s v="San Victorino - Plaza de la Hoja"/>
    <n v="16"/>
    <n v="280"/>
    <n v="24"/>
    <n v="320"/>
    <n v="1"/>
    <n v="320"/>
  </r>
  <r>
    <n v="10"/>
    <x v="0"/>
    <s v="Auditoria Misional - Construcción Nueva Sede del SENA"/>
    <n v="16"/>
    <n v="280"/>
    <n v="24"/>
    <n v="320"/>
    <n v="1"/>
    <n v="320"/>
  </r>
  <r>
    <n v="11"/>
    <x v="0"/>
    <s v="Actualización listado de auditores internos y verificar su disponibilidad y compromiso. "/>
    <n v="8"/>
    <n v="0"/>
    <n v="0"/>
    <n v="8"/>
    <n v="1"/>
    <n v="8"/>
  </r>
  <r>
    <n v="12"/>
    <x v="0"/>
    <s v="Preparación y Organización Auditorias de Calidad - Diagnostico a 3 procesos"/>
    <n v="2"/>
    <n v="12"/>
    <n v="2"/>
    <n v="16"/>
    <n v="1"/>
    <n v="16"/>
  </r>
  <r>
    <n v="13"/>
    <x v="0"/>
    <s v="Comunicación del programa de Auditoría  a los responsables de los procesos y Comunicación del programa de Auditoría  a los auditores internos asignados.  "/>
    <n v="0.5"/>
    <n v="0.5"/>
    <n v="0"/>
    <n v="1"/>
    <n v="1"/>
    <n v="1"/>
  </r>
  <r>
    <n v="14"/>
    <x v="0"/>
    <s v="Ejecución Plan Auditorías Calidad"/>
    <n v="12"/>
    <n v="12"/>
    <n v="16"/>
    <n v="40"/>
    <n v="1"/>
    <n v="40"/>
  </r>
  <r>
    <n v="15"/>
    <x v="0"/>
    <s v="Actualización listado de auditores internos y verificar su disponibilidad y compromiso. "/>
    <n v="8"/>
    <n v="0"/>
    <n v="0"/>
    <n v="8"/>
    <n v="1"/>
    <n v="8"/>
  </r>
  <r>
    <n v="16"/>
    <x v="0"/>
    <s v="Preparación y Organización Auditorias de Calidad - Ciclo 2020"/>
    <n v="2"/>
    <n v="12"/>
    <n v="2"/>
    <n v="16"/>
    <n v="1"/>
    <n v="16"/>
  </r>
  <r>
    <n v="17"/>
    <x v="0"/>
    <s v="Comunicación del programa de Auditoría  a los responsables de los procesos y Comunicación del programa de Auditoría  a los auditores internos asignados.  "/>
    <n v="0.5"/>
    <n v="0.5"/>
    <n v="0"/>
    <n v="1"/>
    <n v="1"/>
    <n v="1"/>
  </r>
  <r>
    <n v="18"/>
    <x v="0"/>
    <s v="Ejecución Plan Auditorías Calidad"/>
    <n v="12"/>
    <n v="12"/>
    <n v="16"/>
    <n v="40"/>
    <n v="1"/>
    <n v="40"/>
  </r>
  <r>
    <n v="19"/>
    <x v="1"/>
    <s v="Autoevaluación Proceso Evaluación y Seguimiento: Revisión procedimientos, instructivos, formatos, indicadores y riesgos del proceso ."/>
    <n v="24"/>
    <n v="24"/>
    <n v="8"/>
    <n v="56"/>
    <n v="1"/>
    <n v="56"/>
  </r>
  <r>
    <n v="20"/>
    <x v="1"/>
    <s v="Seguimiento Cajas Menores"/>
    <n v="16"/>
    <n v="16"/>
    <n v="16"/>
    <n v="48"/>
    <n v="4"/>
    <n v="192"/>
  </r>
  <r>
    <n v="21"/>
    <x v="1"/>
    <s v="Comité Autoevaluación Proceso (trimestrales)"/>
    <n v="8"/>
    <n v="8"/>
    <n v="8"/>
    <n v="24"/>
    <n v="1"/>
    <n v="24"/>
  </r>
  <r>
    <n v="22"/>
    <x v="2"/>
    <s v="Seguimiento y Control de Acciones de Plan Anticorrupción y Atención al Ciudadano 2020"/>
    <n v="32"/>
    <n v="40"/>
    <n v="8"/>
    <n v="80"/>
    <n v="3"/>
    <n v="240"/>
  </r>
  <r>
    <n v="23"/>
    <x v="2"/>
    <s v="Segimiento Estrategía Anti-trámite"/>
    <n v="32"/>
    <n v="40"/>
    <n v="8"/>
    <n v="80"/>
    <n v="1"/>
    <n v="80"/>
  </r>
  <r>
    <n v="24"/>
    <x v="2"/>
    <s v="Seguimientos a publicaciones de la Contratación en la Plataforma SECOP"/>
    <n v="32"/>
    <n v="40"/>
    <n v="8"/>
    <n v="80"/>
    <n v="3"/>
    <n v="240"/>
  </r>
  <r>
    <n v="25"/>
    <x v="2"/>
    <s v="Evaluación del Sistema de Control Interno Contable"/>
    <n v="40"/>
    <n v="56"/>
    <n v="12"/>
    <n v="108"/>
    <n v="1"/>
    <n v="108"/>
  </r>
  <r>
    <n v="26"/>
    <x v="2"/>
    <s v="Informe de Evaluación del Sistema de Control Interno."/>
    <n v="32"/>
    <n v="64"/>
    <n v="12"/>
    <n v="108"/>
    <n v="2"/>
    <n v="216"/>
  </r>
  <r>
    <n v="27"/>
    <x v="2"/>
    <s v="Seguimiento Comité de Defensa Judicial, Conciliación y Repetición y SIPROJ"/>
    <n v="28"/>
    <n v="56"/>
    <n v="12"/>
    <n v="96"/>
    <n v="2"/>
    <n v="192"/>
  </r>
  <r>
    <n v="28"/>
    <x v="2"/>
    <s v="Seguimiento a Directrices para Prevenir Conductas Irregulares sobre Incumplimiento de Manuales de Funciones y de Procedimientos y Pérdida de Elementos y Documentos Público. Directiva  003 de 2013"/>
    <n v="24"/>
    <n v="24"/>
    <n v="8"/>
    <n v="56"/>
    <n v="2"/>
    <n v="112"/>
  </r>
  <r>
    <n v="29"/>
    <x v="2"/>
    <s v="Seguimiento CXP "/>
    <n v="24"/>
    <n v="64"/>
    <n v="12"/>
    <n v="100"/>
    <n v="1"/>
    <n v="100"/>
  </r>
  <r>
    <n v="30"/>
    <x v="2"/>
    <s v="Seguimiento a Peticiones, Quejas, Reclamos, Sugerencias y Felicitaciones "/>
    <n v="40"/>
    <n v="56"/>
    <n v="12"/>
    <n v="108"/>
    <n v="2"/>
    <n v="216"/>
  </r>
  <r>
    <n v="31"/>
    <x v="2"/>
    <s v="Seguimiento Comités Institucionales"/>
    <n v="40"/>
    <n v="56"/>
    <n v="12"/>
    <n v="108"/>
    <n v="1"/>
    <n v="108"/>
  </r>
  <r>
    <n v="32"/>
    <x v="2"/>
    <s v="Seguimiento Estado de Cumplimiento Metas Plan de Desarrollo e Indicadores"/>
    <n v="40"/>
    <n v="56"/>
    <n v="12"/>
    <n v="108"/>
    <n v="4"/>
    <n v="432"/>
  </r>
  <r>
    <n v="33"/>
    <x v="2"/>
    <s v="Seguimiento de Acuerdos de Gestión"/>
    <n v="48"/>
    <n v="48"/>
    <n v="12"/>
    <n v="108"/>
    <n v="2"/>
    <n v="216"/>
  </r>
  <r>
    <n v="34"/>
    <x v="2"/>
    <s v="Seguimiento a Verificación, Recomendaciones y Resultados sobre Cumplimiento de normas en materia de Derechos de Autor sobre Software "/>
    <n v="20"/>
    <n v="24"/>
    <n v="16"/>
    <n v="60"/>
    <n v="1"/>
    <n v="60"/>
  </r>
  <r>
    <n v="35"/>
    <x v="2"/>
    <s v="Informe de gestión Integral de la OCI"/>
    <n v="32"/>
    <n v="40"/>
    <n v="8"/>
    <n v="80"/>
    <n v="2"/>
    <n v="160"/>
  </r>
  <r>
    <n v="36"/>
    <x v="2"/>
    <s v="Seguimiento a la Austeridad en el Gasto"/>
    <n v="40"/>
    <n v="40"/>
    <n v="12"/>
    <n v="92"/>
    <n v="4"/>
    <n v="368"/>
  </r>
  <r>
    <n v="37"/>
    <x v="2"/>
    <s v="Evaluación de los Riesgos  de Corrupción"/>
    <n v="48"/>
    <n v="40"/>
    <n v="12"/>
    <n v="100"/>
    <n v="3"/>
    <n v="300"/>
  </r>
  <r>
    <n v="38"/>
    <x v="2"/>
    <s v="Evaluación de los Riesgos  de Gestión"/>
    <n v="24"/>
    <n v="20"/>
    <n v="6"/>
    <n v="50"/>
    <n v="2"/>
    <n v="100"/>
  </r>
  <r>
    <n v="39"/>
    <x v="2"/>
    <s v="Evaluación y Seguimiento Implementación MIPG  7 dimensiones y 17 políticas"/>
    <n v="64"/>
    <n v="40"/>
    <n v="40"/>
    <n v="144"/>
    <n v="1"/>
    <n v="144"/>
  </r>
  <r>
    <n v="40"/>
    <x v="2"/>
    <s v="Seguimiento Informes Gobierno Digital"/>
    <n v="20"/>
    <n v="24"/>
    <n v="16"/>
    <n v="60"/>
    <n v="1"/>
    <n v="60"/>
  </r>
  <r>
    <n v="41"/>
    <x v="2"/>
    <s v="Seguimiento Implementación Ley de Transparencia"/>
    <n v="20"/>
    <n v="24"/>
    <n v="16"/>
    <n v="60"/>
    <n v="1"/>
    <n v="60"/>
  </r>
  <r>
    <n v="42"/>
    <x v="2"/>
    <s v="Seguimiento Comité de Sostenibilidad Contable"/>
    <n v="40"/>
    <n v="56"/>
    <n v="12"/>
    <n v="108"/>
    <n v="1"/>
    <n v="108"/>
  </r>
  <r>
    <n v="43"/>
    <x v="2"/>
    <s v="Seguimiento Código de Integridad"/>
    <n v="32"/>
    <n v="40"/>
    <n v="8"/>
    <n v="80"/>
    <n v="1"/>
    <n v="80"/>
  </r>
  <r>
    <n v="44"/>
    <x v="2"/>
    <s v="Seguimiento Reporte - Índice de Transparencia y Acceso a la Información - ITA."/>
    <n v="32"/>
    <n v="40"/>
    <n v="8"/>
    <n v="80"/>
    <n v="1"/>
    <n v="80"/>
  </r>
  <r>
    <n v="45"/>
    <x v="2"/>
    <s v="Campaña de fomento de Autocontrol"/>
    <n v="40"/>
    <n v="20"/>
    <n v="32"/>
    <n v="92"/>
    <n v="2"/>
    <n v="184"/>
  </r>
  <r>
    <n v="46"/>
    <x v="2"/>
    <s v="Trasmisión Cuenta Mensual Contraloría"/>
    <n v="12"/>
    <n v="8"/>
    <n v="4"/>
    <n v="24"/>
    <n v="12"/>
    <n v="288"/>
  </r>
  <r>
    <n v="47"/>
    <x v="2"/>
    <s v="Trasmisión Cuenta Anual Contraloría"/>
    <n v="40"/>
    <n v="45"/>
    <n v="8"/>
    <n v="93"/>
    <n v="1"/>
    <n v="93"/>
  </r>
  <r>
    <n v="48"/>
    <x v="1"/>
    <s v="Seguimiento Plan de Mejoramiento por Procesos"/>
    <n v="13"/>
    <n v="32"/>
    <n v="2"/>
    <n v="47"/>
    <n v="4"/>
    <n v="188"/>
  </r>
  <r>
    <n v="49"/>
    <x v="1"/>
    <s v="Seguimiento Plan de Mejoramiento Contraloría"/>
    <n v="12"/>
    <n v="8"/>
    <n v="4"/>
    <n v="24"/>
    <n v="12"/>
    <n v="288"/>
  </r>
  <r>
    <n v="50"/>
    <x v="1"/>
    <s v="Reparto, seguimiento, revisión y registro de respuestas a Entes Externos de Control"/>
    <n v="2"/>
    <n v="8"/>
    <n v="6"/>
    <n v="16"/>
    <n v="256"/>
    <n v="4096"/>
  </r>
  <r>
    <n v="51"/>
    <x v="3"/>
    <m/>
    <m/>
    <m/>
    <m/>
    <n v="0"/>
    <m/>
    <n v="0"/>
  </r>
  <r>
    <n v="52"/>
    <x v="3"/>
    <m/>
    <m/>
    <m/>
    <m/>
    <n v="0"/>
    <m/>
    <n v="0"/>
  </r>
  <r>
    <n v="53"/>
    <x v="3"/>
    <m/>
    <m/>
    <m/>
    <m/>
    <n v="0"/>
    <m/>
    <n v="0"/>
  </r>
  <r>
    <n v="54"/>
    <x v="3"/>
    <m/>
    <m/>
    <m/>
    <m/>
    <n v="0"/>
    <m/>
    <n v="0"/>
  </r>
  <r>
    <n v="55"/>
    <x v="3"/>
    <m/>
    <m/>
    <m/>
    <m/>
    <n v="0"/>
    <m/>
    <n v="0"/>
  </r>
  <r>
    <n v="56"/>
    <x v="3"/>
    <m/>
    <m/>
    <m/>
    <m/>
    <n v="0"/>
    <m/>
    <n v="0"/>
  </r>
  <r>
    <n v="57"/>
    <x v="3"/>
    <m/>
    <m/>
    <m/>
    <m/>
    <n v="0"/>
    <m/>
    <n v="0"/>
  </r>
  <r>
    <n v="58"/>
    <x v="3"/>
    <m/>
    <m/>
    <m/>
    <m/>
    <n v="0"/>
    <m/>
    <n v="0"/>
  </r>
  <r>
    <n v="59"/>
    <x v="3"/>
    <m/>
    <m/>
    <m/>
    <m/>
    <n v="0"/>
    <m/>
    <n v="0"/>
  </r>
  <r>
    <n v="60"/>
    <x v="3"/>
    <m/>
    <m/>
    <m/>
    <m/>
    <n v="0"/>
    <m/>
    <n v="0"/>
  </r>
  <r>
    <n v="61"/>
    <x v="3"/>
    <m/>
    <m/>
    <m/>
    <m/>
    <n v="0"/>
    <m/>
    <n v="0"/>
  </r>
  <r>
    <n v="62"/>
    <x v="3"/>
    <m/>
    <m/>
    <m/>
    <m/>
    <n v="0"/>
    <m/>
    <n v="0"/>
  </r>
  <r>
    <n v="63"/>
    <x v="3"/>
    <m/>
    <m/>
    <m/>
    <m/>
    <n v="0"/>
    <m/>
    <n v="0"/>
  </r>
  <r>
    <n v="64"/>
    <x v="3"/>
    <m/>
    <m/>
    <m/>
    <m/>
    <n v="0"/>
    <m/>
    <n v="0"/>
  </r>
  <r>
    <n v="65"/>
    <x v="3"/>
    <m/>
    <m/>
    <m/>
    <m/>
    <n v="0"/>
    <m/>
    <n v="0"/>
  </r>
  <r>
    <n v="66"/>
    <x v="3"/>
    <m/>
    <m/>
    <m/>
    <m/>
    <n v="0"/>
    <m/>
    <n v="0"/>
  </r>
  <r>
    <n v="67"/>
    <x v="3"/>
    <m/>
    <m/>
    <m/>
    <m/>
    <n v="0"/>
    <m/>
    <n v="0"/>
  </r>
  <r>
    <n v="68"/>
    <x v="3"/>
    <m/>
    <m/>
    <m/>
    <m/>
    <n v="0"/>
    <m/>
    <n v="0"/>
  </r>
  <r>
    <n v="69"/>
    <x v="3"/>
    <m/>
    <m/>
    <m/>
    <m/>
    <n v="0"/>
    <m/>
    <n v="0"/>
  </r>
  <r>
    <n v="70"/>
    <x v="3"/>
    <m/>
    <m/>
    <m/>
    <m/>
    <n v="0"/>
    <m/>
    <n v="0"/>
  </r>
  <r>
    <n v="71"/>
    <x v="3"/>
    <m/>
    <m/>
    <m/>
    <m/>
    <n v="0"/>
    <m/>
    <n v="0"/>
  </r>
  <r>
    <n v="72"/>
    <x v="3"/>
    <m/>
    <m/>
    <m/>
    <m/>
    <n v="0"/>
    <m/>
    <n v="0"/>
  </r>
  <r>
    <n v="73"/>
    <x v="3"/>
    <m/>
    <m/>
    <m/>
    <m/>
    <n v="0"/>
    <m/>
    <n v="0"/>
  </r>
  <r>
    <n v="74"/>
    <x v="3"/>
    <m/>
    <m/>
    <m/>
    <m/>
    <n v="0"/>
    <m/>
    <n v="0"/>
  </r>
  <r>
    <n v="75"/>
    <x v="3"/>
    <m/>
    <m/>
    <m/>
    <m/>
    <n v="0"/>
    <m/>
    <n v="0"/>
  </r>
  <r>
    <n v="76"/>
    <x v="3"/>
    <m/>
    <m/>
    <m/>
    <m/>
    <n v="0"/>
    <m/>
    <n v="0"/>
  </r>
  <r>
    <n v="77"/>
    <x v="3"/>
    <m/>
    <m/>
    <m/>
    <m/>
    <n v="0"/>
    <m/>
    <n v="0"/>
  </r>
  <r>
    <n v="78"/>
    <x v="3"/>
    <m/>
    <m/>
    <m/>
    <m/>
    <n v="0"/>
    <m/>
    <n v="0"/>
  </r>
  <r>
    <n v="79"/>
    <x v="3"/>
    <m/>
    <m/>
    <m/>
    <m/>
    <n v="0"/>
    <m/>
    <n v="0"/>
  </r>
  <r>
    <n v="80"/>
    <x v="3"/>
    <m/>
    <m/>
    <m/>
    <m/>
    <n v="0"/>
    <m/>
    <n v="0"/>
  </r>
  <r>
    <n v="81"/>
    <x v="3"/>
    <m/>
    <m/>
    <m/>
    <m/>
    <n v="0"/>
    <m/>
    <n v="0"/>
  </r>
  <r>
    <n v="82"/>
    <x v="3"/>
    <m/>
    <m/>
    <m/>
    <m/>
    <n v="0"/>
    <m/>
    <n v="0"/>
  </r>
  <r>
    <n v="83"/>
    <x v="3"/>
    <m/>
    <m/>
    <m/>
    <m/>
    <n v="0"/>
    <m/>
    <n v="0"/>
  </r>
  <r>
    <n v="84"/>
    <x v="3"/>
    <m/>
    <m/>
    <m/>
    <m/>
    <n v="0"/>
    <m/>
    <n v="0"/>
  </r>
  <r>
    <n v="85"/>
    <x v="3"/>
    <m/>
    <m/>
    <m/>
    <m/>
    <n v="0"/>
    <m/>
    <n v="0"/>
  </r>
  <r>
    <n v="86"/>
    <x v="3"/>
    <m/>
    <m/>
    <m/>
    <m/>
    <n v="0"/>
    <m/>
    <n v="0"/>
  </r>
  <r>
    <n v="87"/>
    <x v="3"/>
    <m/>
    <m/>
    <m/>
    <s v="TOTALES"/>
    <n v="5408"/>
    <n v="353"/>
    <n v="1211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1" cacheId="0" applyNumberFormats="0" applyBorderFormats="0" applyFontFormats="0" applyPatternFormats="0" applyAlignmentFormats="0" applyWidthHeightFormats="1" dataCaption="Valores" updatedVersion="6" minRefreshableVersion="3" useAutoFormatting="1" itemPrintTitles="1" createdVersion="4" indent="0" outline="1" outlineData="1" multipleFieldFilters="0">
  <location ref="A101:C106" firstHeaderRow="0" firstDataRow="1" firstDataCol="1"/>
  <pivotFields count="9">
    <pivotField showAll="0"/>
    <pivotField axis="axisRow" showAll="0">
      <items count="5">
        <item x="0"/>
        <item x="2"/>
        <item x="1"/>
        <item x="3"/>
        <item t="default"/>
      </items>
    </pivotField>
    <pivotField showAll="0"/>
    <pivotField showAll="0"/>
    <pivotField showAll="0"/>
    <pivotField showAll="0"/>
    <pivotField dataField="1" showAll="0"/>
    <pivotField dataField="1" showAll="0"/>
    <pivotField showAll="0"/>
  </pivotFields>
  <rowFields count="1">
    <field x="1"/>
  </rowFields>
  <rowItems count="5">
    <i>
      <x/>
    </i>
    <i>
      <x v="1"/>
    </i>
    <i>
      <x v="2"/>
    </i>
    <i>
      <x v="3"/>
    </i>
    <i t="grand">
      <x/>
    </i>
  </rowItems>
  <colFields count="1">
    <field x="-2"/>
  </colFields>
  <colItems count="2">
    <i>
      <x/>
    </i>
    <i i="1">
      <x v="1"/>
    </i>
  </colItems>
  <dataFields count="2">
    <dataField name="Suma de Total horas por trabajo de auditoría" fld="6" baseField="1" baseItem="2"/>
    <dataField name="Cuenta de # Informes x año" fld="7" subtotal="count" baseField="0" baseItem="0"/>
  </dataFields>
  <formats count="1">
    <format dxfId="47">
      <pivotArea type="all" dataOnly="0"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id="2" name="Tabla1" displayName="Tabla1" ref="A12:I96" totalsRowCount="1" headerRowDxfId="46" dataDxfId="44" headerRowBorderDxfId="45" tableBorderDxfId="43" totalsRowBorderDxfId="42">
  <tableColumns count="9">
    <tableColumn id="1" name="No" dataDxfId="41" totalsRowDxfId="40"/>
    <tableColumn id="2" name="TIPO DE TRABAJO DE AUDITORÍA " dataDxfId="39" totalsRowDxfId="38"/>
    <tableColumn id="3" name="Descripción" dataDxfId="37" totalsRowDxfId="36"/>
    <tableColumn id="4" name="Planeacion Auditoria/Solicitud de Informaciòn" dataDxfId="35" totalsRowDxfId="34"/>
    <tableColumn id="5" name="Ejecucion  Auditoria/Análisis de informaciòn" dataDxfId="33" totalsRowDxfId="32">
      <calculatedColumnFormula>320-Tabla1[[#This Row],[Planeacion Auditoria/Solicitud de Informaciòn]]-Tabla1[[#This Row],[Informe de Auditoria /Seguimiento]]</calculatedColumnFormula>
    </tableColumn>
    <tableColumn id="6" name="Informe de Auditoria /Seguimiento" dataDxfId="31" totalsRowDxfId="30"/>
    <tableColumn id="7" name="Total horas por trabajo de auditoría" dataDxfId="29" totalsRowDxfId="28"/>
    <tableColumn id="8" name="# Informes x año" dataDxfId="27" totalsRowDxfId="26"/>
    <tableColumn id="9" name="Horas x trabajo de auditoría" dataDxfId="25" totalsRowDxfId="24">
      <calculatedColumnFormula>+G13*H13</calculatedColumnFormula>
    </tableColumn>
  </tableColumns>
  <tableStyleInfo name="TableStyleLight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colombia.workingdays.org/" TargetMode="Externa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0.xml"/><Relationship Id="rId1" Type="http://schemas.openxmlformats.org/officeDocument/2006/relationships/pivotTable" Target="../pivotTables/pivotTable1.xml"/><Relationship Id="rId5" Type="http://schemas.openxmlformats.org/officeDocument/2006/relationships/comments" Target="../comments2.xml"/><Relationship Id="rId4" Type="http://schemas.openxmlformats.org/officeDocument/2006/relationships/table" Target="../tables/table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0.bin"/><Relationship Id="rId1" Type="http://schemas.openxmlformats.org/officeDocument/2006/relationships/hyperlink" Target="http://colombia.workingdays.org/" TargetMode="Externa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mailto:jvillalbam@eru.gov.co" TargetMode="External"/><Relationship Id="rId1" Type="http://schemas.openxmlformats.org/officeDocument/2006/relationships/hyperlink" Target="mailto:jvillalbam@eru.gov.co" TargetMode="Externa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3.xml"/><Relationship Id="rId1" Type="http://schemas.openxmlformats.org/officeDocument/2006/relationships/printerSettings" Target="../printerSettings/printerSettings12.bin"/><Relationship Id="rId4" Type="http://schemas.openxmlformats.org/officeDocument/2006/relationships/comments" Target="../comments3.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hyperlink" Target="http://186.154.195.124/node/2354" TargetMode="External"/><Relationship Id="rId13" Type="http://schemas.openxmlformats.org/officeDocument/2006/relationships/printerSettings" Target="../printerSettings/printerSettings4.bin"/><Relationship Id="rId3" Type="http://schemas.openxmlformats.org/officeDocument/2006/relationships/hyperlink" Target="http://186.154.195.124/mision-y-vision" TargetMode="External"/><Relationship Id="rId7" Type="http://schemas.openxmlformats.org/officeDocument/2006/relationships/hyperlink" Target="http://186.154.195.124/node/2395" TargetMode="External"/><Relationship Id="rId12" Type="http://schemas.openxmlformats.org/officeDocument/2006/relationships/hyperlink" Target="http://www.eru.gov.co/index.php/es/search/content?keys=activos+de+informacion" TargetMode="External"/><Relationship Id="rId2" Type="http://schemas.openxmlformats.org/officeDocument/2006/relationships/hyperlink" Target="http://186.154.195.124/mision-y-vision" TargetMode="External"/><Relationship Id="rId1" Type="http://schemas.openxmlformats.org/officeDocument/2006/relationships/hyperlink" Target="http://186.154.195.124/node/2808" TargetMode="External"/><Relationship Id="rId6" Type="http://schemas.openxmlformats.org/officeDocument/2006/relationships/hyperlink" Target="http://186.154.195.124/search/content?keys=gestion%20documental&amp;page=0" TargetMode="External"/><Relationship Id="rId11" Type="http://schemas.openxmlformats.org/officeDocument/2006/relationships/hyperlink" Target="http://186.154.195.124/search/content?keys=Comit%C3%A9+Institucional+de+Coordinaci%C3%B3n+de+Control+Interno" TargetMode="External"/><Relationship Id="rId5" Type="http://schemas.openxmlformats.org/officeDocument/2006/relationships/hyperlink" Target="http://www.eru.gov.co/es/search/content?keys=politicas+institucionales" TargetMode="External"/><Relationship Id="rId10" Type="http://schemas.openxmlformats.org/officeDocument/2006/relationships/hyperlink" Target="http://www.eru.gov.co/es/node/1759" TargetMode="External"/><Relationship Id="rId4" Type="http://schemas.openxmlformats.org/officeDocument/2006/relationships/hyperlink" Target="http://186.154.195.124/node/2803" TargetMode="External"/><Relationship Id="rId9" Type="http://schemas.openxmlformats.org/officeDocument/2006/relationships/hyperlink" Target="http://186.154.195.124/search/content?keys=MAPA+RIESGOS" TargetMode="External"/><Relationship Id="rId1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N17"/>
  <sheetViews>
    <sheetView workbookViewId="0">
      <selection activeCell="C8" sqref="C8:V8"/>
    </sheetView>
  </sheetViews>
  <sheetFormatPr baseColWidth="10" defaultColWidth="11.42578125" defaultRowHeight="15" x14ac:dyDescent="0.25"/>
  <cols>
    <col min="1" max="16384" width="11.42578125" style="67"/>
  </cols>
  <sheetData>
    <row r="4" spans="3:14" ht="15.75" thickBot="1" x14ac:dyDescent="0.3"/>
    <row r="5" spans="3:14" ht="68.25" customHeight="1" thickBot="1" x14ac:dyDescent="0.3">
      <c r="C5" s="499" t="s">
        <v>27</v>
      </c>
      <c r="D5" s="500"/>
      <c r="E5" s="500"/>
      <c r="F5" s="500"/>
      <c r="G5" s="500"/>
      <c r="H5" s="500"/>
      <c r="I5" s="500"/>
      <c r="J5" s="500"/>
      <c r="K5" s="500"/>
      <c r="L5" s="500"/>
      <c r="M5" s="500"/>
      <c r="N5" s="501"/>
    </row>
    <row r="6" spans="3:14" ht="288.75" customHeight="1" thickBot="1" x14ac:dyDescent="0.3">
      <c r="C6" s="496" t="s">
        <v>33</v>
      </c>
      <c r="D6" s="497"/>
      <c r="E6" s="497"/>
      <c r="F6" s="497"/>
      <c r="G6" s="497"/>
      <c r="H6" s="497"/>
      <c r="I6" s="497"/>
      <c r="J6" s="497"/>
      <c r="K6" s="497"/>
      <c r="L6" s="497"/>
      <c r="M6" s="497"/>
      <c r="N6" s="498"/>
    </row>
    <row r="7" spans="3:14" ht="45" customHeight="1" thickBot="1" x14ac:dyDescent="0.3">
      <c r="C7" s="50"/>
      <c r="D7" s="53" t="s">
        <v>34</v>
      </c>
      <c r="E7" s="51"/>
      <c r="F7" s="51"/>
      <c r="G7" s="51"/>
      <c r="H7" s="51"/>
      <c r="I7" s="51"/>
      <c r="J7" s="51"/>
      <c r="K7" s="51"/>
      <c r="L7" s="51"/>
      <c r="M7" s="51"/>
      <c r="N7" s="52"/>
    </row>
    <row r="8" spans="3:14" ht="45" customHeight="1" x14ac:dyDescent="0.25">
      <c r="C8" s="47"/>
      <c r="D8" s="56" t="s">
        <v>64</v>
      </c>
      <c r="E8" s="48"/>
      <c r="F8" s="48"/>
      <c r="G8" s="48"/>
      <c r="H8" s="48"/>
      <c r="I8" s="48"/>
      <c r="J8" s="48"/>
      <c r="K8" s="48"/>
      <c r="L8" s="48"/>
      <c r="M8" s="48"/>
      <c r="N8" s="49"/>
    </row>
    <row r="9" spans="3:14" x14ac:dyDescent="0.25">
      <c r="C9" s="27"/>
      <c r="D9" s="21"/>
      <c r="E9" s="21"/>
      <c r="F9" s="21"/>
      <c r="G9" s="21"/>
      <c r="H9" s="21"/>
      <c r="I9" s="21"/>
      <c r="J9" s="21"/>
      <c r="K9" s="21"/>
      <c r="L9" s="21"/>
      <c r="M9" s="21"/>
      <c r="N9" s="22"/>
    </row>
    <row r="10" spans="3:14" ht="18" x14ac:dyDescent="0.25">
      <c r="C10" s="20"/>
      <c r="D10" s="28" t="s">
        <v>28</v>
      </c>
      <c r="E10" s="26"/>
      <c r="F10" s="21"/>
      <c r="G10" s="21"/>
      <c r="H10" s="21"/>
      <c r="I10" s="21"/>
      <c r="J10" s="21"/>
      <c r="K10" s="21"/>
      <c r="L10" s="21"/>
      <c r="M10" s="21"/>
      <c r="N10" s="22"/>
    </row>
    <row r="11" spans="3:14" ht="15.75" thickBot="1" x14ac:dyDescent="0.3">
      <c r="C11" s="29"/>
      <c r="D11" s="24"/>
      <c r="E11" s="24"/>
      <c r="F11" s="24"/>
      <c r="G11" s="24"/>
      <c r="H11" s="24"/>
      <c r="I11" s="24"/>
      <c r="J11" s="24"/>
      <c r="K11" s="24"/>
      <c r="L11" s="24"/>
      <c r="M11" s="24"/>
      <c r="N11" s="25"/>
    </row>
    <row r="12" spans="3:14" x14ac:dyDescent="0.25">
      <c r="C12" s="27"/>
      <c r="D12" s="21"/>
      <c r="E12" s="21"/>
      <c r="F12" s="21"/>
      <c r="G12" s="21"/>
      <c r="H12" s="21"/>
      <c r="I12" s="21"/>
      <c r="J12" s="21"/>
      <c r="K12" s="21"/>
      <c r="L12" s="21"/>
      <c r="M12" s="21"/>
      <c r="N12" s="22"/>
    </row>
    <row r="13" spans="3:14" ht="18" x14ac:dyDescent="0.25">
      <c r="C13" s="20"/>
      <c r="D13" s="28" t="s">
        <v>63</v>
      </c>
      <c r="E13" s="26"/>
      <c r="F13" s="21"/>
      <c r="G13" s="21"/>
      <c r="H13" s="21"/>
      <c r="I13" s="21"/>
      <c r="J13" s="21"/>
      <c r="K13" s="21"/>
      <c r="L13" s="21"/>
      <c r="M13" s="21"/>
      <c r="N13" s="22"/>
    </row>
    <row r="14" spans="3:14" ht="15.75" thickBot="1" x14ac:dyDescent="0.3">
      <c r="C14" s="29"/>
      <c r="D14" s="24"/>
      <c r="E14" s="24"/>
      <c r="F14" s="24"/>
      <c r="G14" s="24"/>
      <c r="H14" s="24"/>
      <c r="I14" s="24"/>
      <c r="J14" s="24"/>
      <c r="K14" s="24"/>
      <c r="L14" s="24"/>
      <c r="M14" s="24"/>
      <c r="N14" s="25"/>
    </row>
    <row r="15" spans="3:14" x14ac:dyDescent="0.25">
      <c r="C15" s="27"/>
      <c r="D15" s="21"/>
      <c r="E15" s="21"/>
      <c r="F15" s="21"/>
      <c r="G15" s="21"/>
      <c r="H15" s="21"/>
      <c r="I15" s="21"/>
      <c r="J15" s="21"/>
      <c r="K15" s="21"/>
      <c r="L15" s="21"/>
      <c r="M15" s="21"/>
      <c r="N15" s="22"/>
    </row>
    <row r="16" spans="3:14" ht="18" x14ac:dyDescent="0.25">
      <c r="C16" s="20"/>
      <c r="D16" s="28" t="s">
        <v>29</v>
      </c>
      <c r="E16" s="26"/>
      <c r="F16" s="21"/>
      <c r="G16" s="21"/>
      <c r="H16" s="21"/>
      <c r="I16" s="21"/>
      <c r="J16" s="21"/>
      <c r="K16" s="21"/>
      <c r="L16" s="21"/>
      <c r="M16" s="21"/>
      <c r="N16" s="22"/>
    </row>
    <row r="17" spans="3:14" ht="15.75" thickBot="1" x14ac:dyDescent="0.3">
      <c r="C17" s="29"/>
      <c r="D17" s="24"/>
      <c r="E17" s="24"/>
      <c r="F17" s="24"/>
      <c r="G17" s="24"/>
      <c r="H17" s="24"/>
      <c r="I17" s="24"/>
      <c r="J17" s="24"/>
      <c r="K17" s="24"/>
      <c r="L17" s="24"/>
      <c r="M17" s="24"/>
      <c r="N17" s="25"/>
    </row>
  </sheetData>
  <mergeCells count="2">
    <mergeCell ref="C6:N6"/>
    <mergeCell ref="C5:N5"/>
  </mergeCells>
  <pageMargins left="0.7" right="0.7" top="0.75" bottom="0.75" header="0.3" footer="0.3"/>
  <pageSetup orientation="portrait"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28"/>
  <sheetViews>
    <sheetView zoomScale="95" zoomScaleNormal="95" workbookViewId="0">
      <selection activeCell="C8" sqref="C8:V8"/>
    </sheetView>
  </sheetViews>
  <sheetFormatPr baseColWidth="10" defaultColWidth="11.42578125" defaultRowHeight="15" x14ac:dyDescent="0.25"/>
  <cols>
    <col min="2" max="2" width="47.140625" customWidth="1"/>
    <col min="3" max="3" width="4.5703125" customWidth="1"/>
    <col min="4" max="4" width="84.85546875" customWidth="1"/>
    <col min="5" max="5" width="45.28515625" customWidth="1"/>
  </cols>
  <sheetData>
    <row r="3" spans="1:5" x14ac:dyDescent="0.25">
      <c r="A3" s="82"/>
      <c r="B3" s="82" t="s">
        <v>134</v>
      </c>
      <c r="C3" s="82"/>
      <c r="D3" s="82" t="s">
        <v>120</v>
      </c>
      <c r="E3" s="82" t="s">
        <v>135</v>
      </c>
    </row>
    <row r="4" spans="1:5" ht="60" customHeight="1" x14ac:dyDescent="0.25">
      <c r="A4" s="600">
        <v>1</v>
      </c>
      <c r="B4" s="603" t="s">
        <v>128</v>
      </c>
      <c r="C4" s="83" t="s">
        <v>136</v>
      </c>
      <c r="D4" s="60" t="s">
        <v>137</v>
      </c>
      <c r="E4" s="84" t="s">
        <v>138</v>
      </c>
    </row>
    <row r="5" spans="1:5" ht="45" customHeight="1" x14ac:dyDescent="0.25">
      <c r="A5" s="601"/>
      <c r="B5" s="604"/>
      <c r="C5" s="83" t="s">
        <v>129</v>
      </c>
      <c r="D5" s="60" t="s">
        <v>109</v>
      </c>
      <c r="E5" s="84" t="s">
        <v>139</v>
      </c>
    </row>
    <row r="6" spans="1:5" ht="33" x14ac:dyDescent="0.25">
      <c r="A6" s="602"/>
      <c r="B6" s="605"/>
      <c r="C6" s="83" t="s">
        <v>130</v>
      </c>
      <c r="D6" s="60" t="s">
        <v>110</v>
      </c>
      <c r="E6" s="84" t="s">
        <v>140</v>
      </c>
    </row>
    <row r="7" spans="1:5" ht="28.5" x14ac:dyDescent="0.25">
      <c r="A7" s="46">
        <v>2</v>
      </c>
      <c r="B7" s="85" t="s">
        <v>141</v>
      </c>
      <c r="C7" s="83" t="s">
        <v>142</v>
      </c>
      <c r="D7" s="60" t="s">
        <v>143</v>
      </c>
      <c r="E7" s="62"/>
    </row>
    <row r="8" spans="1:5" ht="30.75" customHeight="1" x14ac:dyDescent="0.25">
      <c r="A8" s="46"/>
      <c r="B8" s="85"/>
      <c r="C8" s="83"/>
      <c r="D8" s="60" t="s">
        <v>144</v>
      </c>
      <c r="E8" s="86" t="s">
        <v>145</v>
      </c>
    </row>
    <row r="9" spans="1:5" ht="30.75" customHeight="1" x14ac:dyDescent="0.25">
      <c r="A9" s="46"/>
      <c r="B9" s="85"/>
      <c r="C9" s="83"/>
      <c r="D9" s="60" t="s">
        <v>146</v>
      </c>
      <c r="E9" s="87" t="s">
        <v>147</v>
      </c>
    </row>
    <row r="10" spans="1:5" ht="33" x14ac:dyDescent="0.25">
      <c r="A10" s="46">
        <v>3</v>
      </c>
      <c r="B10" s="85" t="s">
        <v>148</v>
      </c>
      <c r="C10" s="83" t="s">
        <v>149</v>
      </c>
      <c r="D10" s="60" t="s">
        <v>150</v>
      </c>
      <c r="E10" s="87" t="s">
        <v>151</v>
      </c>
    </row>
    <row r="11" spans="1:5" ht="33" x14ac:dyDescent="0.3">
      <c r="A11" s="46"/>
      <c r="B11" s="85"/>
      <c r="C11" s="83" t="s">
        <v>152</v>
      </c>
      <c r="D11" s="60" t="s">
        <v>153</v>
      </c>
      <c r="E11" s="59"/>
    </row>
    <row r="12" spans="1:5" ht="33" x14ac:dyDescent="0.3">
      <c r="A12" s="61"/>
      <c r="B12" s="60"/>
      <c r="C12" s="83" t="s">
        <v>154</v>
      </c>
      <c r="D12" s="60" t="s">
        <v>155</v>
      </c>
      <c r="E12" s="59"/>
    </row>
    <row r="13" spans="1:5" ht="33" x14ac:dyDescent="0.3">
      <c r="A13" s="61"/>
      <c r="B13" s="60"/>
      <c r="C13" s="83" t="s">
        <v>156</v>
      </c>
      <c r="D13" s="60" t="s">
        <v>157</v>
      </c>
      <c r="E13" s="59"/>
    </row>
    <row r="14" spans="1:5" ht="33" x14ac:dyDescent="0.3">
      <c r="A14" s="61"/>
      <c r="B14" s="60"/>
      <c r="C14" s="83" t="s">
        <v>158</v>
      </c>
      <c r="D14" s="60" t="s">
        <v>159</v>
      </c>
      <c r="E14" s="59"/>
    </row>
    <row r="15" spans="1:5" ht="33" x14ac:dyDescent="0.3">
      <c r="A15" s="61"/>
      <c r="B15" s="60"/>
      <c r="C15" s="83" t="s">
        <v>160</v>
      </c>
      <c r="D15" s="60" t="s">
        <v>161</v>
      </c>
      <c r="E15" s="59"/>
    </row>
    <row r="16" spans="1:5" ht="33" x14ac:dyDescent="0.3">
      <c r="A16" s="61"/>
      <c r="B16" s="60"/>
      <c r="C16" s="83" t="s">
        <v>162</v>
      </c>
      <c r="D16" s="60" t="s">
        <v>163</v>
      </c>
      <c r="E16" s="59"/>
    </row>
    <row r="17" spans="1:5" ht="16.5" x14ac:dyDescent="0.3">
      <c r="A17" s="61"/>
      <c r="B17" s="60"/>
      <c r="C17" s="83"/>
      <c r="D17" s="88" t="s">
        <v>164</v>
      </c>
      <c r="E17" s="59"/>
    </row>
    <row r="18" spans="1:5" ht="33" x14ac:dyDescent="0.3">
      <c r="A18" s="61"/>
      <c r="B18" s="60"/>
      <c r="C18" s="83" t="s">
        <v>165</v>
      </c>
      <c r="D18" s="60" t="s">
        <v>166</v>
      </c>
      <c r="E18" s="59"/>
    </row>
    <row r="19" spans="1:5" ht="16.5" x14ac:dyDescent="0.3">
      <c r="A19" s="61"/>
      <c r="B19" s="60"/>
      <c r="C19" s="83"/>
      <c r="D19" s="88" t="s">
        <v>167</v>
      </c>
      <c r="E19" s="59"/>
    </row>
    <row r="20" spans="1:5" ht="16.5" x14ac:dyDescent="0.3">
      <c r="A20" s="61"/>
      <c r="B20" s="60"/>
      <c r="C20" s="61"/>
      <c r="D20" s="88" t="s">
        <v>168</v>
      </c>
      <c r="E20" s="89" t="s">
        <v>169</v>
      </c>
    </row>
    <row r="21" spans="1:5" ht="33" x14ac:dyDescent="0.3">
      <c r="A21" s="46">
        <v>4</v>
      </c>
      <c r="B21" s="85" t="s">
        <v>170</v>
      </c>
      <c r="C21" s="83" t="s">
        <v>171</v>
      </c>
      <c r="D21" s="60" t="s">
        <v>172</v>
      </c>
      <c r="E21" s="59"/>
    </row>
    <row r="22" spans="1:5" ht="16.5" x14ac:dyDescent="0.3">
      <c r="A22" s="59"/>
      <c r="B22" s="58"/>
      <c r="C22" s="59"/>
      <c r="D22" s="58"/>
      <c r="E22" s="59"/>
    </row>
    <row r="23" spans="1:5" x14ac:dyDescent="0.25">
      <c r="B23" s="16"/>
      <c r="D23" s="16"/>
    </row>
    <row r="24" spans="1:5" x14ac:dyDescent="0.25">
      <c r="B24" s="16"/>
      <c r="D24" s="16"/>
    </row>
    <row r="25" spans="1:5" x14ac:dyDescent="0.25">
      <c r="B25" s="16"/>
      <c r="D25" s="16"/>
    </row>
    <row r="26" spans="1:5" x14ac:dyDescent="0.25">
      <c r="B26" s="16"/>
      <c r="D26" s="16"/>
    </row>
    <row r="27" spans="1:5" x14ac:dyDescent="0.25">
      <c r="B27" s="16"/>
      <c r="D27" s="16"/>
    </row>
    <row r="28" spans="1:5" x14ac:dyDescent="0.25">
      <c r="B28" s="16"/>
      <c r="D28" s="16"/>
    </row>
  </sheetData>
  <mergeCells count="2">
    <mergeCell ref="A4:A6"/>
    <mergeCell ref="B4:B6"/>
  </mergeCells>
  <hyperlinks>
    <hyperlink ref="E4" location="'1. Horas requeridas PAAI'!A1" display="'1. Horas requeridas PAAI'!A1"/>
    <hyperlink ref="E10" location="'3 Horas disponibles E. Auditor'!A1" display="'3 Horas disponibles E. Auditor'!A1"/>
    <hyperlink ref="E5" location="'1. Horas requeridas PAAI'!A1" display="'1. Horas requeridas PAAI'!A1"/>
    <hyperlink ref="E6" location="'1. Horas requeridas PAAI'!A1" display="'1. Horas requeridas PAAI'!A1"/>
    <hyperlink ref="E9" location="'2. Días -horas hábiles x vig'!A1" display="'2. Días -horas hábiles x vig'!A1"/>
    <hyperlink ref="E8" r:id="rId1"/>
    <hyperlink ref="E20" location="'4. Resultado'!A1" display="'4. Resultado'!A1"/>
  </hyperlink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25"/>
  <sheetViews>
    <sheetView topLeftCell="A12" workbookViewId="0">
      <selection activeCell="C8" sqref="C8:V8"/>
    </sheetView>
  </sheetViews>
  <sheetFormatPr baseColWidth="10" defaultColWidth="11.42578125" defaultRowHeight="16.5" x14ac:dyDescent="0.3"/>
  <cols>
    <col min="1" max="1" width="26.140625" style="99" customWidth="1"/>
    <col min="2" max="2" width="48.7109375" style="99" customWidth="1"/>
    <col min="3" max="3" width="30.28515625" style="99" customWidth="1"/>
    <col min="4" max="9" width="23.28515625" style="99" customWidth="1"/>
    <col min="10" max="10" width="11" style="99" customWidth="1"/>
    <col min="11" max="11" width="12.5703125" style="99" bestFit="1" customWidth="1"/>
    <col min="12" max="13" width="11.42578125" style="99"/>
    <col min="14" max="14" width="27.5703125" style="99" customWidth="1"/>
    <col min="15" max="16384" width="11.42578125" style="99"/>
  </cols>
  <sheetData>
    <row r="1" spans="1:14" s="26" customFormat="1" ht="15" x14ac:dyDescent="0.25">
      <c r="A1"/>
      <c r="B1" s="609" t="s">
        <v>248</v>
      </c>
      <c r="C1" s="609"/>
      <c r="D1" s="609"/>
      <c r="E1" s="609"/>
      <c r="F1" s="609"/>
      <c r="G1" s="609"/>
      <c r="H1" s="609"/>
      <c r="I1" s="610"/>
      <c r="J1" s="68"/>
      <c r="K1" s="68"/>
      <c r="L1" s="70"/>
      <c r="M1" s="71"/>
    </row>
    <row r="2" spans="1:14" x14ac:dyDescent="0.3">
      <c r="A2" s="101"/>
      <c r="B2" s="102"/>
      <c r="C2" s="102"/>
      <c r="D2" s="102"/>
      <c r="E2" s="102"/>
      <c r="F2" s="102"/>
      <c r="G2" s="102"/>
      <c r="H2" s="102"/>
      <c r="I2" s="103"/>
    </row>
    <row r="3" spans="1:14" x14ac:dyDescent="0.3">
      <c r="A3" s="101" t="s">
        <v>265</v>
      </c>
      <c r="B3" s="102"/>
      <c r="C3" s="102"/>
      <c r="D3" s="102"/>
      <c r="E3" s="102"/>
      <c r="F3" s="102"/>
      <c r="G3" s="102"/>
      <c r="H3" s="102"/>
      <c r="I3" s="103"/>
    </row>
    <row r="4" spans="1:14" ht="18.75" x14ac:dyDescent="0.3">
      <c r="A4" s="178" t="s">
        <v>246</v>
      </c>
      <c r="B4" s="102"/>
      <c r="C4" s="102"/>
      <c r="D4" s="102"/>
      <c r="E4" s="102"/>
      <c r="F4" s="102"/>
      <c r="G4" s="102"/>
      <c r="H4" s="102"/>
      <c r="I4" s="103"/>
    </row>
    <row r="5" spans="1:14" ht="18.75" x14ac:dyDescent="0.3">
      <c r="A5" s="178" t="s">
        <v>245</v>
      </c>
      <c r="B5" s="102"/>
      <c r="C5" s="102"/>
      <c r="D5" s="102"/>
      <c r="E5" s="102"/>
      <c r="F5" s="102"/>
      <c r="G5" s="102"/>
      <c r="H5" s="102"/>
      <c r="I5" s="103"/>
    </row>
    <row r="6" spans="1:14" ht="18.75" x14ac:dyDescent="0.3">
      <c r="A6" s="178" t="s">
        <v>247</v>
      </c>
      <c r="B6" s="102"/>
      <c r="C6" s="102"/>
      <c r="D6" s="102"/>
      <c r="E6" s="102"/>
      <c r="F6" s="102"/>
      <c r="G6" s="102"/>
      <c r="H6" s="102"/>
      <c r="I6" s="103"/>
    </row>
    <row r="7" spans="1:14" ht="18.75" x14ac:dyDescent="0.3">
      <c r="A7" s="177"/>
      <c r="B7" s="102"/>
      <c r="C7" s="102"/>
      <c r="D7" s="102"/>
      <c r="E7" s="102"/>
      <c r="F7" s="102"/>
      <c r="G7" s="102"/>
      <c r="H7" s="102"/>
      <c r="I7" s="103"/>
    </row>
    <row r="8" spans="1:14" x14ac:dyDescent="0.3">
      <c r="A8" s="163"/>
      <c r="B8" s="102"/>
      <c r="C8" s="102"/>
      <c r="D8" s="102"/>
      <c r="E8" s="102"/>
      <c r="F8" s="102"/>
      <c r="G8" s="102"/>
      <c r="H8" s="102"/>
      <c r="I8" s="103"/>
    </row>
    <row r="9" spans="1:14" x14ac:dyDescent="0.3">
      <c r="A9" s="611" t="s">
        <v>246</v>
      </c>
      <c r="B9" s="612"/>
      <c r="C9" s="612"/>
      <c r="D9" s="612"/>
      <c r="E9" s="612"/>
      <c r="F9" s="612"/>
      <c r="G9" s="612"/>
      <c r="H9" s="612"/>
      <c r="I9" s="613"/>
    </row>
    <row r="10" spans="1:14" x14ac:dyDescent="0.3">
      <c r="A10" s="104" t="s">
        <v>111</v>
      </c>
      <c r="B10" s="95" t="s">
        <v>112</v>
      </c>
      <c r="C10" s="95" t="s">
        <v>113</v>
      </c>
      <c r="D10" s="95" t="s">
        <v>114</v>
      </c>
      <c r="E10" s="95" t="s">
        <v>115</v>
      </c>
      <c r="F10" s="95" t="s">
        <v>116</v>
      </c>
      <c r="G10" s="95" t="s">
        <v>117</v>
      </c>
      <c r="H10" s="96" t="s">
        <v>118</v>
      </c>
      <c r="I10" s="105" t="s">
        <v>119</v>
      </c>
    </row>
    <row r="11" spans="1:14" x14ac:dyDescent="0.3">
      <c r="A11" s="104"/>
      <c r="B11" s="95"/>
      <c r="C11" s="95"/>
      <c r="D11" s="606" t="s">
        <v>227</v>
      </c>
      <c r="E11" s="607"/>
      <c r="F11" s="608"/>
      <c r="G11" s="95"/>
      <c r="H11" s="96"/>
      <c r="I11" s="105"/>
    </row>
    <row r="12" spans="1:14" ht="49.5" x14ac:dyDescent="0.3">
      <c r="A12" s="106" t="s">
        <v>12</v>
      </c>
      <c r="B12" s="98" t="s">
        <v>226</v>
      </c>
      <c r="C12" s="97" t="s">
        <v>120</v>
      </c>
      <c r="D12" s="98" t="s">
        <v>121</v>
      </c>
      <c r="E12" s="98" t="s">
        <v>122</v>
      </c>
      <c r="F12" s="98" t="s">
        <v>123</v>
      </c>
      <c r="G12" s="98" t="s">
        <v>230</v>
      </c>
      <c r="H12" s="98" t="s">
        <v>124</v>
      </c>
      <c r="I12" s="107" t="s">
        <v>231</v>
      </c>
      <c r="N12" s="166" t="s">
        <v>254</v>
      </c>
    </row>
    <row r="13" spans="1:14" x14ac:dyDescent="0.3">
      <c r="A13" s="221">
        <v>1</v>
      </c>
      <c r="B13" s="222" t="s">
        <v>127</v>
      </c>
      <c r="C13" s="301" t="e">
        <f>+#REF!</f>
        <v>#REF!</v>
      </c>
      <c r="D13" s="94">
        <v>16</v>
      </c>
      <c r="E13" s="94">
        <v>320</v>
      </c>
      <c r="F13" s="94">
        <v>24</v>
      </c>
      <c r="G13" s="94">
        <f>SUM(D13:F13)</f>
        <v>360</v>
      </c>
      <c r="H13" s="94">
        <v>1</v>
      </c>
      <c r="I13" s="108">
        <f>+G13*H13</f>
        <v>360</v>
      </c>
      <c r="N13" s="164" t="s">
        <v>125</v>
      </c>
    </row>
    <row r="14" spans="1:14" x14ac:dyDescent="0.3">
      <c r="A14" s="221">
        <v>2</v>
      </c>
      <c r="B14" s="222" t="s">
        <v>127</v>
      </c>
      <c r="C14" s="301" t="e">
        <f>+#REF!</f>
        <v>#REF!</v>
      </c>
      <c r="D14" s="94">
        <v>16</v>
      </c>
      <c r="E14" s="94">
        <v>320</v>
      </c>
      <c r="F14" s="94">
        <v>24</v>
      </c>
      <c r="G14" s="94">
        <f>SUM(D14:F14)</f>
        <v>360</v>
      </c>
      <c r="H14" s="94">
        <v>1</v>
      </c>
      <c r="I14" s="108">
        <f t="shared" ref="I14:I24" si="0">+G14*H14</f>
        <v>360</v>
      </c>
      <c r="N14" s="164" t="s">
        <v>126</v>
      </c>
    </row>
    <row r="15" spans="1:14" x14ac:dyDescent="0.3">
      <c r="A15" s="221">
        <v>3</v>
      </c>
      <c r="B15" s="222" t="s">
        <v>127</v>
      </c>
      <c r="C15" s="301" t="e">
        <f>+#REF!</f>
        <v>#REF!</v>
      </c>
      <c r="D15" s="94">
        <v>16</v>
      </c>
      <c r="E15" s="94">
        <v>320</v>
      </c>
      <c r="F15" s="94">
        <v>24</v>
      </c>
      <c r="G15" s="94">
        <f t="shared" ref="G15:G73" si="1">SUM(D15:F15)</f>
        <v>360</v>
      </c>
      <c r="H15" s="94">
        <v>1</v>
      </c>
      <c r="I15" s="108">
        <f t="shared" si="0"/>
        <v>360</v>
      </c>
      <c r="N15" s="164" t="s">
        <v>127</v>
      </c>
    </row>
    <row r="16" spans="1:14" x14ac:dyDescent="0.3">
      <c r="A16" s="221">
        <v>4</v>
      </c>
      <c r="B16" s="222" t="s">
        <v>127</v>
      </c>
      <c r="C16" s="301" t="e">
        <f>+#REF!</f>
        <v>#REF!</v>
      </c>
      <c r="D16" s="94">
        <v>16</v>
      </c>
      <c r="E16" s="94">
        <v>320</v>
      </c>
      <c r="F16" s="94">
        <v>24</v>
      </c>
      <c r="G16" s="94">
        <f t="shared" si="1"/>
        <v>360</v>
      </c>
      <c r="H16" s="94">
        <v>1</v>
      </c>
      <c r="I16" s="108">
        <f t="shared" si="0"/>
        <v>360</v>
      </c>
      <c r="N16" s="164" t="s">
        <v>255</v>
      </c>
    </row>
    <row r="17" spans="1:14" x14ac:dyDescent="0.3">
      <c r="A17" s="221">
        <v>5</v>
      </c>
      <c r="B17" s="222" t="s">
        <v>127</v>
      </c>
      <c r="C17" s="301" t="e">
        <f>+#REF!</f>
        <v>#REF!</v>
      </c>
      <c r="D17" s="94">
        <v>16</v>
      </c>
      <c r="E17" s="94">
        <v>320</v>
      </c>
      <c r="F17" s="94">
        <v>24</v>
      </c>
      <c r="G17" s="94">
        <f t="shared" si="1"/>
        <v>360</v>
      </c>
      <c r="H17" s="94">
        <v>1</v>
      </c>
      <c r="I17" s="108">
        <f t="shared" si="0"/>
        <v>360</v>
      </c>
      <c r="N17" s="164" t="s">
        <v>256</v>
      </c>
    </row>
    <row r="18" spans="1:14" x14ac:dyDescent="0.3">
      <c r="A18" s="221">
        <v>6</v>
      </c>
      <c r="B18" s="222" t="s">
        <v>127</v>
      </c>
      <c r="C18" s="301" t="e">
        <f>+#REF!</f>
        <v>#REF!</v>
      </c>
      <c r="D18" s="94">
        <v>16</v>
      </c>
      <c r="E18" s="94">
        <v>320</v>
      </c>
      <c r="F18" s="94">
        <v>24</v>
      </c>
      <c r="G18" s="94">
        <f t="shared" si="1"/>
        <v>360</v>
      </c>
      <c r="H18" s="94">
        <v>1</v>
      </c>
      <c r="I18" s="108">
        <f t="shared" si="0"/>
        <v>360</v>
      </c>
    </row>
    <row r="19" spans="1:14" x14ac:dyDescent="0.3">
      <c r="A19" s="221">
        <v>7</v>
      </c>
      <c r="B19" s="222" t="s">
        <v>127</v>
      </c>
      <c r="C19" s="302" t="e">
        <f>+#REF!</f>
        <v>#REF!</v>
      </c>
      <c r="D19" s="224">
        <v>72</v>
      </c>
      <c r="E19" s="224">
        <v>200</v>
      </c>
      <c r="F19" s="224">
        <v>80</v>
      </c>
      <c r="G19" s="94">
        <f>SUM(D19:F19)</f>
        <v>352</v>
      </c>
      <c r="H19" s="224">
        <v>1</v>
      </c>
      <c r="I19" s="108">
        <f t="shared" si="0"/>
        <v>352</v>
      </c>
    </row>
    <row r="20" spans="1:14" x14ac:dyDescent="0.3">
      <c r="A20" s="221">
        <v>8</v>
      </c>
      <c r="B20" s="222" t="s">
        <v>127</v>
      </c>
      <c r="C20" s="302" t="e">
        <f>+#REF!</f>
        <v>#REF!</v>
      </c>
      <c r="D20" s="224">
        <v>72</v>
      </c>
      <c r="E20" s="224">
        <v>200</v>
      </c>
      <c r="F20" s="224">
        <v>80</v>
      </c>
      <c r="G20" s="94">
        <f>SUM(D20:F20)</f>
        <v>352</v>
      </c>
      <c r="H20" s="224">
        <v>1</v>
      </c>
      <c r="I20" s="108">
        <f t="shared" si="0"/>
        <v>352</v>
      </c>
    </row>
    <row r="21" spans="1:14" x14ac:dyDescent="0.3">
      <c r="A21" s="221">
        <v>9</v>
      </c>
      <c r="B21" s="222" t="s">
        <v>125</v>
      </c>
      <c r="C21" s="303" t="e">
        <f>+#REF!</f>
        <v>#REF!</v>
      </c>
      <c r="D21" s="306">
        <v>32</v>
      </c>
      <c r="E21" s="306">
        <v>40</v>
      </c>
      <c r="F21" s="306">
        <v>8</v>
      </c>
      <c r="G21" s="94">
        <f t="shared" si="1"/>
        <v>80</v>
      </c>
      <c r="H21" s="224">
        <v>3</v>
      </c>
      <c r="I21" s="108">
        <f t="shared" si="0"/>
        <v>240</v>
      </c>
    </row>
    <row r="22" spans="1:14" x14ac:dyDescent="0.3">
      <c r="A22" s="221">
        <v>10</v>
      </c>
      <c r="B22" s="222" t="s">
        <v>125</v>
      </c>
      <c r="C22" s="303" t="e">
        <f>+#REF!</f>
        <v>#REF!</v>
      </c>
      <c r="D22" s="306">
        <f>8*4</f>
        <v>32</v>
      </c>
      <c r="E22" s="306">
        <f>5*8</f>
        <v>40</v>
      </c>
      <c r="F22" s="306">
        <v>8</v>
      </c>
      <c r="G22" s="94">
        <f t="shared" si="1"/>
        <v>80</v>
      </c>
      <c r="H22" s="224">
        <v>1</v>
      </c>
      <c r="I22" s="108">
        <f t="shared" si="0"/>
        <v>80</v>
      </c>
    </row>
    <row r="23" spans="1:14" x14ac:dyDescent="0.3">
      <c r="A23" s="221">
        <v>11</v>
      </c>
      <c r="B23" s="222" t="s">
        <v>125</v>
      </c>
      <c r="C23" s="303" t="e">
        <f>+#REF!</f>
        <v>#REF!</v>
      </c>
      <c r="D23" s="306">
        <f>8*4</f>
        <v>32</v>
      </c>
      <c r="E23" s="306">
        <f>5*8</f>
        <v>40</v>
      </c>
      <c r="F23" s="306">
        <v>8</v>
      </c>
      <c r="G23" s="94">
        <f t="shared" si="1"/>
        <v>80</v>
      </c>
      <c r="H23" s="224">
        <v>3</v>
      </c>
      <c r="I23" s="108">
        <f t="shared" si="0"/>
        <v>240</v>
      </c>
    </row>
    <row r="24" spans="1:14" x14ac:dyDescent="0.3">
      <c r="A24" s="221">
        <v>12</v>
      </c>
      <c r="B24" s="222" t="s">
        <v>125</v>
      </c>
      <c r="C24" s="303" t="e">
        <f>+#REF!</f>
        <v>#REF!</v>
      </c>
      <c r="D24" s="306">
        <v>40</v>
      </c>
      <c r="E24" s="306">
        <f>7*8</f>
        <v>56</v>
      </c>
      <c r="F24" s="306">
        <f>1.5*8</f>
        <v>12</v>
      </c>
      <c r="G24" s="94">
        <f t="shared" si="1"/>
        <v>108</v>
      </c>
      <c r="H24" s="224">
        <v>1</v>
      </c>
      <c r="I24" s="108">
        <f t="shared" si="0"/>
        <v>108</v>
      </c>
    </row>
    <row r="25" spans="1:14" x14ac:dyDescent="0.3">
      <c r="A25" s="221">
        <v>13</v>
      </c>
      <c r="B25" s="222" t="s">
        <v>125</v>
      </c>
      <c r="C25" s="303" t="e">
        <f>+#REF!</f>
        <v>#REF!</v>
      </c>
      <c r="D25" s="306">
        <v>40</v>
      </c>
      <c r="E25" s="306">
        <f>7*8</f>
        <v>56</v>
      </c>
      <c r="F25" s="306">
        <f>1.5*8</f>
        <v>12</v>
      </c>
      <c r="G25" s="94">
        <f t="shared" si="1"/>
        <v>108</v>
      </c>
      <c r="H25" s="224">
        <v>1</v>
      </c>
      <c r="I25" s="165">
        <f>+G25*H25</f>
        <v>108</v>
      </c>
    </row>
    <row r="26" spans="1:14" x14ac:dyDescent="0.3">
      <c r="A26" s="221">
        <v>14</v>
      </c>
      <c r="B26" s="222" t="s">
        <v>125</v>
      </c>
      <c r="C26" s="303" t="e">
        <f>+#REF!</f>
        <v>#REF!</v>
      </c>
      <c r="D26" s="306">
        <f>3.5*8</f>
        <v>28</v>
      </c>
      <c r="E26" s="306">
        <f>7*8</f>
        <v>56</v>
      </c>
      <c r="F26" s="306">
        <f>1.5*8</f>
        <v>12</v>
      </c>
      <c r="G26" s="94">
        <f t="shared" si="1"/>
        <v>96</v>
      </c>
      <c r="H26" s="224">
        <v>2</v>
      </c>
      <c r="I26" s="165">
        <f t="shared" ref="I26:I57" si="2">+G26*H26</f>
        <v>192</v>
      </c>
    </row>
    <row r="27" spans="1:14" x14ac:dyDescent="0.3">
      <c r="A27" s="221">
        <v>15</v>
      </c>
      <c r="B27" s="222" t="s">
        <v>125</v>
      </c>
      <c r="C27" s="303" t="e">
        <f>+#REF!</f>
        <v>#REF!</v>
      </c>
      <c r="D27" s="306">
        <v>24</v>
      </c>
      <c r="E27" s="306">
        <v>24</v>
      </c>
      <c r="F27" s="306">
        <v>8</v>
      </c>
      <c r="G27" s="94">
        <f t="shared" si="1"/>
        <v>56</v>
      </c>
      <c r="H27" s="224">
        <v>2</v>
      </c>
      <c r="I27" s="165">
        <f>+G27*H27</f>
        <v>112</v>
      </c>
    </row>
    <row r="28" spans="1:14" x14ac:dyDescent="0.3">
      <c r="A28" s="221">
        <v>16</v>
      </c>
      <c r="B28" s="222" t="s">
        <v>125</v>
      </c>
      <c r="C28" s="303" t="e">
        <f>+#REF!</f>
        <v>#REF!</v>
      </c>
      <c r="D28" s="306">
        <v>40</v>
      </c>
      <c r="E28" s="306">
        <f>7*8</f>
        <v>56</v>
      </c>
      <c r="F28" s="306">
        <f>1.5*8</f>
        <v>12</v>
      </c>
      <c r="G28" s="94">
        <f t="shared" si="1"/>
        <v>108</v>
      </c>
      <c r="H28" s="224">
        <v>2</v>
      </c>
      <c r="I28" s="165">
        <f t="shared" si="2"/>
        <v>216</v>
      </c>
    </row>
    <row r="29" spans="1:14" x14ac:dyDescent="0.3">
      <c r="A29" s="221">
        <v>17</v>
      </c>
      <c r="B29" s="222" t="s">
        <v>125</v>
      </c>
      <c r="C29" s="303" t="e">
        <f>+#REF!</f>
        <v>#REF!</v>
      </c>
      <c r="D29" s="306">
        <v>40</v>
      </c>
      <c r="E29" s="306">
        <f>7*8</f>
        <v>56</v>
      </c>
      <c r="F29" s="306">
        <f>1.5*8</f>
        <v>12</v>
      </c>
      <c r="G29" s="94">
        <f t="shared" si="1"/>
        <v>108</v>
      </c>
      <c r="H29" s="224">
        <v>1</v>
      </c>
      <c r="I29" s="165">
        <f t="shared" si="2"/>
        <v>108</v>
      </c>
    </row>
    <row r="30" spans="1:14" x14ac:dyDescent="0.3">
      <c r="A30" s="221">
        <v>18</v>
      </c>
      <c r="B30" s="222" t="s">
        <v>125</v>
      </c>
      <c r="C30" s="303" t="e">
        <f>+#REF!</f>
        <v>#REF!</v>
      </c>
      <c r="D30" s="306">
        <v>40</v>
      </c>
      <c r="E30" s="306">
        <f>7*8</f>
        <v>56</v>
      </c>
      <c r="F30" s="306">
        <f>1.5*8</f>
        <v>12</v>
      </c>
      <c r="G30" s="94">
        <f t="shared" si="1"/>
        <v>108</v>
      </c>
      <c r="H30" s="224">
        <v>4</v>
      </c>
      <c r="I30" s="165">
        <f t="shared" si="2"/>
        <v>432</v>
      </c>
    </row>
    <row r="31" spans="1:14" x14ac:dyDescent="0.3">
      <c r="A31" s="221">
        <v>19</v>
      </c>
      <c r="B31" s="222" t="s">
        <v>125</v>
      </c>
      <c r="C31" s="303" t="e">
        <f>+#REF!</f>
        <v>#REF!</v>
      </c>
      <c r="D31" s="306">
        <v>48</v>
      </c>
      <c r="E31" s="306">
        <v>48</v>
      </c>
      <c r="F31" s="306">
        <v>12</v>
      </c>
      <c r="G31" s="94">
        <f t="shared" si="1"/>
        <v>108</v>
      </c>
      <c r="H31" s="224">
        <v>2</v>
      </c>
      <c r="I31" s="165">
        <f t="shared" si="2"/>
        <v>216</v>
      </c>
    </row>
    <row r="32" spans="1:14" x14ac:dyDescent="0.3">
      <c r="A32" s="221">
        <v>20</v>
      </c>
      <c r="B32" s="222" t="s">
        <v>125</v>
      </c>
      <c r="C32" s="303" t="e">
        <f>+#REF!</f>
        <v>#REF!</v>
      </c>
      <c r="D32" s="306">
        <f>2.5*8</f>
        <v>20</v>
      </c>
      <c r="E32" s="306">
        <f>3*8</f>
        <v>24</v>
      </c>
      <c r="F32" s="306">
        <f>2*8</f>
        <v>16</v>
      </c>
      <c r="G32" s="94">
        <f t="shared" si="1"/>
        <v>60</v>
      </c>
      <c r="H32" s="224">
        <v>1</v>
      </c>
      <c r="I32" s="165">
        <f t="shared" si="2"/>
        <v>60</v>
      </c>
    </row>
    <row r="33" spans="1:9" x14ac:dyDescent="0.3">
      <c r="A33" s="221">
        <v>21</v>
      </c>
      <c r="B33" s="222" t="s">
        <v>125</v>
      </c>
      <c r="C33" s="303" t="e">
        <f>+#REF!</f>
        <v>#REF!</v>
      </c>
      <c r="D33" s="306">
        <v>32</v>
      </c>
      <c r="E33" s="306">
        <v>40</v>
      </c>
      <c r="F33" s="306">
        <v>8</v>
      </c>
      <c r="G33" s="94">
        <f t="shared" si="1"/>
        <v>80</v>
      </c>
      <c r="H33" s="224">
        <v>2</v>
      </c>
      <c r="I33" s="165">
        <f t="shared" si="2"/>
        <v>160</v>
      </c>
    </row>
    <row r="34" spans="1:9" x14ac:dyDescent="0.3">
      <c r="A34" s="221">
        <v>22</v>
      </c>
      <c r="B34" s="222" t="s">
        <v>125</v>
      </c>
      <c r="C34" s="303" t="e">
        <f>+#REF!</f>
        <v>#REF!</v>
      </c>
      <c r="D34" s="306">
        <v>40</v>
      </c>
      <c r="E34" s="306">
        <v>40</v>
      </c>
      <c r="F34" s="306">
        <v>12</v>
      </c>
      <c r="G34" s="94">
        <f t="shared" si="1"/>
        <v>92</v>
      </c>
      <c r="H34" s="224">
        <v>4</v>
      </c>
      <c r="I34" s="165">
        <f t="shared" si="2"/>
        <v>368</v>
      </c>
    </row>
    <row r="35" spans="1:9" x14ac:dyDescent="0.3">
      <c r="A35" s="221">
        <v>23</v>
      </c>
      <c r="B35" s="222" t="s">
        <v>125</v>
      </c>
      <c r="C35" s="303" t="e">
        <f>+#REF!</f>
        <v>#REF!</v>
      </c>
      <c r="D35" s="306">
        <v>48</v>
      </c>
      <c r="E35" s="306">
        <v>40</v>
      </c>
      <c r="F35" s="306">
        <v>12</v>
      </c>
      <c r="G35" s="94">
        <f t="shared" si="1"/>
        <v>100</v>
      </c>
      <c r="H35" s="224">
        <v>3</v>
      </c>
      <c r="I35" s="165">
        <f t="shared" si="2"/>
        <v>300</v>
      </c>
    </row>
    <row r="36" spans="1:9" x14ac:dyDescent="0.3">
      <c r="A36" s="221">
        <v>24</v>
      </c>
      <c r="B36" s="222" t="s">
        <v>125</v>
      </c>
      <c r="C36" s="303" t="e">
        <f>+#REF!</f>
        <v>#REF!</v>
      </c>
      <c r="D36" s="306">
        <v>24</v>
      </c>
      <c r="E36" s="306">
        <v>20</v>
      </c>
      <c r="F36" s="306">
        <v>6</v>
      </c>
      <c r="G36" s="94">
        <f t="shared" si="1"/>
        <v>50</v>
      </c>
      <c r="H36" s="224">
        <v>2</v>
      </c>
      <c r="I36" s="165">
        <f t="shared" si="2"/>
        <v>100</v>
      </c>
    </row>
    <row r="37" spans="1:9" x14ac:dyDescent="0.3">
      <c r="A37" s="221">
        <v>25</v>
      </c>
      <c r="B37" s="222" t="s">
        <v>125</v>
      </c>
      <c r="C37" s="303" t="e">
        <f>+#REF!</f>
        <v>#REF!</v>
      </c>
      <c r="D37" s="306">
        <f>8*8</f>
        <v>64</v>
      </c>
      <c r="E37" s="306">
        <v>40</v>
      </c>
      <c r="F37" s="306">
        <v>40</v>
      </c>
      <c r="G37" s="94">
        <f t="shared" si="1"/>
        <v>144</v>
      </c>
      <c r="H37" s="224">
        <v>1</v>
      </c>
      <c r="I37" s="165">
        <f t="shared" si="2"/>
        <v>144</v>
      </c>
    </row>
    <row r="38" spans="1:9" x14ac:dyDescent="0.3">
      <c r="A38" s="221">
        <v>26</v>
      </c>
      <c r="B38" s="222" t="s">
        <v>125</v>
      </c>
      <c r="C38" s="303" t="e">
        <f>+#REF!</f>
        <v>#REF!</v>
      </c>
      <c r="D38" s="306">
        <f>2.5*8</f>
        <v>20</v>
      </c>
      <c r="E38" s="306">
        <f>3*8</f>
        <v>24</v>
      </c>
      <c r="F38" s="306">
        <f>2*8</f>
        <v>16</v>
      </c>
      <c r="G38" s="94">
        <f t="shared" si="1"/>
        <v>60</v>
      </c>
      <c r="H38" s="224">
        <v>1</v>
      </c>
      <c r="I38" s="165">
        <f t="shared" si="2"/>
        <v>60</v>
      </c>
    </row>
    <row r="39" spans="1:9" x14ac:dyDescent="0.3">
      <c r="A39" s="221">
        <v>27</v>
      </c>
      <c r="B39" s="222" t="s">
        <v>125</v>
      </c>
      <c r="C39" s="303" t="e">
        <f>+#REF!</f>
        <v>#REF!</v>
      </c>
      <c r="D39" s="306">
        <v>40</v>
      </c>
      <c r="E39" s="306">
        <f>7*8</f>
        <v>56</v>
      </c>
      <c r="F39" s="306">
        <f>1.5*8</f>
        <v>12</v>
      </c>
      <c r="G39" s="94">
        <f t="shared" si="1"/>
        <v>108</v>
      </c>
      <c r="H39" s="224">
        <v>1</v>
      </c>
      <c r="I39" s="165">
        <f t="shared" si="2"/>
        <v>108</v>
      </c>
    </row>
    <row r="40" spans="1:9" x14ac:dyDescent="0.3">
      <c r="A40" s="221">
        <v>28</v>
      </c>
      <c r="B40" s="222" t="s">
        <v>125</v>
      </c>
      <c r="C40" s="303" t="e">
        <f>+#REF!</f>
        <v>#REF!</v>
      </c>
      <c r="D40" s="306">
        <v>32</v>
      </c>
      <c r="E40" s="306">
        <v>40</v>
      </c>
      <c r="F40" s="306">
        <v>8</v>
      </c>
      <c r="G40" s="94">
        <f t="shared" si="1"/>
        <v>80</v>
      </c>
      <c r="H40" s="224">
        <v>1</v>
      </c>
      <c r="I40" s="165">
        <f t="shared" si="2"/>
        <v>80</v>
      </c>
    </row>
    <row r="41" spans="1:9" x14ac:dyDescent="0.3">
      <c r="A41" s="221">
        <v>29</v>
      </c>
      <c r="B41" s="222" t="s">
        <v>125</v>
      </c>
      <c r="C41" s="303" t="e">
        <f>+#REF!</f>
        <v>#REF!</v>
      </c>
      <c r="D41" s="306">
        <v>32</v>
      </c>
      <c r="E41" s="306">
        <v>40</v>
      </c>
      <c r="F41" s="306">
        <v>8</v>
      </c>
      <c r="G41" s="94">
        <f t="shared" si="1"/>
        <v>80</v>
      </c>
      <c r="H41" s="224">
        <v>1</v>
      </c>
      <c r="I41" s="165">
        <f t="shared" si="2"/>
        <v>80</v>
      </c>
    </row>
    <row r="42" spans="1:9" x14ac:dyDescent="0.3">
      <c r="A42" s="221">
        <v>30</v>
      </c>
      <c r="B42" s="222" t="s">
        <v>125</v>
      </c>
      <c r="C42" s="303" t="e">
        <f>+#REF!</f>
        <v>#REF!</v>
      </c>
      <c r="D42" s="306">
        <v>32</v>
      </c>
      <c r="E42" s="306">
        <v>40</v>
      </c>
      <c r="F42" s="306">
        <v>8</v>
      </c>
      <c r="G42" s="94">
        <f t="shared" si="1"/>
        <v>80</v>
      </c>
      <c r="H42" s="224">
        <v>1</v>
      </c>
      <c r="I42" s="165">
        <f t="shared" si="2"/>
        <v>80</v>
      </c>
    </row>
    <row r="43" spans="1:9" x14ac:dyDescent="0.3">
      <c r="A43" s="221">
        <v>31</v>
      </c>
      <c r="B43" s="222" t="s">
        <v>125</v>
      </c>
      <c r="C43" s="303" t="e">
        <f>+#REF!</f>
        <v>#REF!</v>
      </c>
      <c r="D43" s="306">
        <v>40</v>
      </c>
      <c r="E43" s="306">
        <f>2.5*8</f>
        <v>20</v>
      </c>
      <c r="F43" s="306">
        <f>8*4</f>
        <v>32</v>
      </c>
      <c r="G43" s="94">
        <f t="shared" si="1"/>
        <v>92</v>
      </c>
      <c r="H43" s="224">
        <v>2</v>
      </c>
      <c r="I43" s="165">
        <f t="shared" si="2"/>
        <v>184</v>
      </c>
    </row>
    <row r="44" spans="1:9" x14ac:dyDescent="0.3">
      <c r="A44" s="221">
        <v>32</v>
      </c>
      <c r="B44" s="222" t="s">
        <v>125</v>
      </c>
      <c r="C44" s="303" t="e">
        <f>+#REF!</f>
        <v>#REF!</v>
      </c>
      <c r="D44" s="224">
        <v>2</v>
      </c>
      <c r="E44" s="224">
        <v>5</v>
      </c>
      <c r="F44" s="224">
        <v>0</v>
      </c>
      <c r="G44" s="94">
        <f t="shared" si="1"/>
        <v>7</v>
      </c>
      <c r="H44" s="224">
        <v>10</v>
      </c>
      <c r="I44" s="165">
        <f t="shared" si="2"/>
        <v>70</v>
      </c>
    </row>
    <row r="45" spans="1:9" x14ac:dyDescent="0.3">
      <c r="A45" s="221">
        <v>33</v>
      </c>
      <c r="B45" s="222" t="s">
        <v>125</v>
      </c>
      <c r="C45" s="303" t="e">
        <f>+#REF!</f>
        <v>#REF!</v>
      </c>
      <c r="D45" s="224">
        <v>1</v>
      </c>
      <c r="E45" s="224">
        <v>1</v>
      </c>
      <c r="F45" s="224">
        <v>0</v>
      </c>
      <c r="G45" s="94">
        <f t="shared" si="1"/>
        <v>2</v>
      </c>
      <c r="H45" s="224">
        <v>3</v>
      </c>
      <c r="I45" s="165">
        <f t="shared" si="2"/>
        <v>6</v>
      </c>
    </row>
    <row r="46" spans="1:9" x14ac:dyDescent="0.3">
      <c r="A46" s="221">
        <v>34</v>
      </c>
      <c r="B46" s="222" t="s">
        <v>125</v>
      </c>
      <c r="C46" s="303" t="e">
        <f>+#REF!</f>
        <v>#REF!</v>
      </c>
      <c r="D46" s="306">
        <v>32</v>
      </c>
      <c r="E46" s="306">
        <v>40</v>
      </c>
      <c r="F46" s="306">
        <v>8</v>
      </c>
      <c r="G46" s="94">
        <f t="shared" si="1"/>
        <v>80</v>
      </c>
      <c r="H46" s="224">
        <v>1</v>
      </c>
      <c r="I46" s="165">
        <f t="shared" si="2"/>
        <v>80</v>
      </c>
    </row>
    <row r="47" spans="1:9" x14ac:dyDescent="0.3">
      <c r="A47" s="221">
        <v>35</v>
      </c>
      <c r="B47" s="222" t="s">
        <v>125</v>
      </c>
      <c r="C47" s="303" t="e">
        <f>+#REF!</f>
        <v>#REF!</v>
      </c>
      <c r="D47" s="306">
        <v>32</v>
      </c>
      <c r="E47" s="306">
        <v>40</v>
      </c>
      <c r="F47" s="306">
        <v>8</v>
      </c>
      <c r="G47" s="94">
        <f t="shared" si="1"/>
        <v>80</v>
      </c>
      <c r="H47" s="224">
        <v>1</v>
      </c>
      <c r="I47" s="165">
        <f t="shared" si="2"/>
        <v>80</v>
      </c>
    </row>
    <row r="48" spans="1:9" x14ac:dyDescent="0.3">
      <c r="A48" s="221">
        <v>36</v>
      </c>
      <c r="B48" s="222" t="s">
        <v>125</v>
      </c>
      <c r="C48" s="303" t="e">
        <f>+#REF!</f>
        <v>#REF!</v>
      </c>
      <c r="D48" s="306">
        <v>32</v>
      </c>
      <c r="E48" s="306">
        <v>40</v>
      </c>
      <c r="F48" s="306">
        <v>8</v>
      </c>
      <c r="G48" s="94">
        <f t="shared" si="1"/>
        <v>80</v>
      </c>
      <c r="H48" s="224">
        <v>1</v>
      </c>
      <c r="I48" s="165">
        <f t="shared" si="2"/>
        <v>80</v>
      </c>
    </row>
    <row r="49" spans="1:9" x14ac:dyDescent="0.3">
      <c r="A49" s="221">
        <v>37</v>
      </c>
      <c r="B49" s="222" t="s">
        <v>255</v>
      </c>
      <c r="C49" s="304" t="e">
        <f>+#REF!</f>
        <v>#REF!</v>
      </c>
      <c r="D49" s="224">
        <v>1</v>
      </c>
      <c r="E49" s="224">
        <v>2</v>
      </c>
      <c r="F49" s="224">
        <v>0</v>
      </c>
      <c r="G49" s="94">
        <f t="shared" si="1"/>
        <v>3</v>
      </c>
      <c r="H49" s="224">
        <v>30</v>
      </c>
      <c r="I49" s="165">
        <f t="shared" si="2"/>
        <v>90</v>
      </c>
    </row>
    <row r="50" spans="1:9" x14ac:dyDescent="0.3">
      <c r="A50" s="221">
        <v>38</v>
      </c>
      <c r="B50" s="222" t="s">
        <v>255</v>
      </c>
      <c r="C50" s="304" t="e">
        <f>+#REF!</f>
        <v>#REF!</v>
      </c>
      <c r="D50" s="224">
        <v>1</v>
      </c>
      <c r="E50" s="224">
        <v>2</v>
      </c>
      <c r="F50" s="224">
        <v>1</v>
      </c>
      <c r="G50" s="94">
        <f t="shared" si="1"/>
        <v>4</v>
      </c>
      <c r="H50" s="224">
        <v>24</v>
      </c>
      <c r="I50" s="165">
        <f t="shared" si="2"/>
        <v>96</v>
      </c>
    </row>
    <row r="51" spans="1:9" x14ac:dyDescent="0.3">
      <c r="A51" s="221">
        <v>39</v>
      </c>
      <c r="B51" s="222" t="s">
        <v>255</v>
      </c>
      <c r="C51" s="304" t="e">
        <f>+#REF!</f>
        <v>#REF!</v>
      </c>
      <c r="D51" s="306">
        <v>32</v>
      </c>
      <c r="E51" s="306">
        <v>40</v>
      </c>
      <c r="F51" s="224">
        <v>0</v>
      </c>
      <c r="G51" s="94">
        <f t="shared" si="1"/>
        <v>72</v>
      </c>
      <c r="H51" s="224">
        <v>4</v>
      </c>
      <c r="I51" s="165">
        <f t="shared" si="2"/>
        <v>288</v>
      </c>
    </row>
    <row r="52" spans="1:9" x14ac:dyDescent="0.3">
      <c r="A52" s="221">
        <v>40</v>
      </c>
      <c r="B52" s="222" t="s">
        <v>126</v>
      </c>
      <c r="C52" s="304" t="e">
        <f>+#REF!</f>
        <v>#REF!</v>
      </c>
      <c r="D52" s="306">
        <v>16</v>
      </c>
      <c r="E52" s="306">
        <v>16</v>
      </c>
      <c r="F52" s="306">
        <v>16</v>
      </c>
      <c r="G52" s="94">
        <f t="shared" si="1"/>
        <v>48</v>
      </c>
      <c r="H52" s="224">
        <v>1</v>
      </c>
      <c r="I52" s="165">
        <f t="shared" si="2"/>
        <v>48</v>
      </c>
    </row>
    <row r="53" spans="1:9" x14ac:dyDescent="0.3">
      <c r="A53" s="221">
        <v>41</v>
      </c>
      <c r="B53" s="222" t="s">
        <v>126</v>
      </c>
      <c r="C53" s="305" t="e">
        <f>+#REF!</f>
        <v>#REF!</v>
      </c>
      <c r="D53" s="306">
        <v>1</v>
      </c>
      <c r="E53" s="306">
        <v>1</v>
      </c>
      <c r="F53" s="306">
        <v>1</v>
      </c>
      <c r="G53" s="94">
        <f t="shared" si="1"/>
        <v>3</v>
      </c>
      <c r="H53" s="224">
        <v>12</v>
      </c>
      <c r="I53" s="165">
        <f t="shared" si="2"/>
        <v>36</v>
      </c>
    </row>
    <row r="54" spans="1:9" x14ac:dyDescent="0.3">
      <c r="A54" s="221">
        <v>42</v>
      </c>
      <c r="B54" s="222" t="s">
        <v>126</v>
      </c>
      <c r="C54" s="305" t="e">
        <f>+#REF!</f>
        <v>#REF!</v>
      </c>
      <c r="D54" s="224">
        <v>16</v>
      </c>
      <c r="E54" s="224">
        <v>40</v>
      </c>
      <c r="F54" s="224">
        <v>3</v>
      </c>
      <c r="G54" s="94">
        <f t="shared" si="1"/>
        <v>59</v>
      </c>
      <c r="H54" s="224">
        <v>1</v>
      </c>
      <c r="I54" s="165">
        <f t="shared" si="2"/>
        <v>59</v>
      </c>
    </row>
    <row r="55" spans="1:9" x14ac:dyDescent="0.3">
      <c r="A55" s="221">
        <v>43</v>
      </c>
      <c r="B55" s="222" t="s">
        <v>126</v>
      </c>
      <c r="C55" s="305" t="e">
        <f>+#REF!</f>
        <v>#REF!</v>
      </c>
      <c r="D55" s="224">
        <v>16</v>
      </c>
      <c r="E55" s="224">
        <v>40</v>
      </c>
      <c r="F55" s="224">
        <v>3</v>
      </c>
      <c r="G55" s="94">
        <f t="shared" si="1"/>
        <v>59</v>
      </c>
      <c r="H55" s="224">
        <v>1</v>
      </c>
      <c r="I55" s="165">
        <f t="shared" si="2"/>
        <v>59</v>
      </c>
    </row>
    <row r="56" spans="1:9" x14ac:dyDescent="0.3">
      <c r="A56" s="221">
        <v>44</v>
      </c>
      <c r="B56" s="222" t="s">
        <v>126</v>
      </c>
      <c r="C56" s="305" t="e">
        <f>+#REF!</f>
        <v>#REF!</v>
      </c>
      <c r="D56" s="224">
        <v>16</v>
      </c>
      <c r="E56" s="224">
        <v>40</v>
      </c>
      <c r="F56" s="224">
        <v>3</v>
      </c>
      <c r="G56" s="94">
        <f t="shared" si="1"/>
        <v>59</v>
      </c>
      <c r="H56" s="224">
        <v>1</v>
      </c>
      <c r="I56" s="165">
        <f t="shared" si="2"/>
        <v>59</v>
      </c>
    </row>
    <row r="57" spans="1:9" x14ac:dyDescent="0.3">
      <c r="A57" s="221">
        <v>45</v>
      </c>
      <c r="B57" s="222" t="s">
        <v>126</v>
      </c>
      <c r="C57" s="305" t="e">
        <f>+#REF!</f>
        <v>#REF!</v>
      </c>
      <c r="D57" s="224">
        <v>16</v>
      </c>
      <c r="E57" s="224">
        <v>40</v>
      </c>
      <c r="F57" s="224">
        <v>3</v>
      </c>
      <c r="G57" s="94">
        <f t="shared" si="1"/>
        <v>59</v>
      </c>
      <c r="H57" s="224">
        <v>1</v>
      </c>
      <c r="I57" s="165">
        <f t="shared" si="2"/>
        <v>59</v>
      </c>
    </row>
    <row r="58" spans="1:9" x14ac:dyDescent="0.3">
      <c r="A58" s="221">
        <v>46</v>
      </c>
      <c r="B58" s="222" t="s">
        <v>126</v>
      </c>
      <c r="C58" s="305" t="e">
        <f>+#REF!</f>
        <v>#REF!</v>
      </c>
      <c r="D58" s="224">
        <v>16</v>
      </c>
      <c r="E58" s="224">
        <v>40</v>
      </c>
      <c r="F58" s="224">
        <v>3</v>
      </c>
      <c r="G58" s="94">
        <f>SUM(D58:F58)</f>
        <v>59</v>
      </c>
      <c r="H58" s="224">
        <v>2</v>
      </c>
      <c r="I58" s="323">
        <f>+G58*H58</f>
        <v>118</v>
      </c>
    </row>
    <row r="59" spans="1:9" x14ac:dyDescent="0.3">
      <c r="A59" s="221">
        <v>47</v>
      </c>
      <c r="B59" s="222" t="s">
        <v>126</v>
      </c>
      <c r="C59" s="305" t="e">
        <f>+#REF!</f>
        <v>#REF!</v>
      </c>
      <c r="D59" s="306">
        <v>10</v>
      </c>
      <c r="E59" s="306">
        <v>20</v>
      </c>
      <c r="F59" s="306">
        <v>8</v>
      </c>
      <c r="G59" s="94">
        <f t="shared" si="1"/>
        <v>38</v>
      </c>
      <c r="H59" s="224">
        <v>4</v>
      </c>
      <c r="I59" s="165">
        <f t="shared" ref="I59:I90" si="3">+G59*H59</f>
        <v>152</v>
      </c>
    </row>
    <row r="60" spans="1:9" x14ac:dyDescent="0.3">
      <c r="A60" s="221">
        <v>48</v>
      </c>
      <c r="B60" s="222" t="s">
        <v>125</v>
      </c>
      <c r="C60" s="305" t="e">
        <f>+#REF!</f>
        <v>#REF!</v>
      </c>
      <c r="D60" s="306">
        <f>1.5*8</f>
        <v>12</v>
      </c>
      <c r="E60" s="306">
        <v>8</v>
      </c>
      <c r="F60" s="306">
        <f>0.5*8</f>
        <v>4</v>
      </c>
      <c r="G60" s="94">
        <f t="shared" si="1"/>
        <v>24</v>
      </c>
      <c r="H60" s="224">
        <v>12</v>
      </c>
      <c r="I60" s="165">
        <f t="shared" si="3"/>
        <v>288</v>
      </c>
    </row>
    <row r="61" spans="1:9" x14ac:dyDescent="0.3">
      <c r="A61" s="221">
        <v>49</v>
      </c>
      <c r="B61" s="222" t="s">
        <v>125</v>
      </c>
      <c r="C61" s="305" t="e">
        <f>+#REF!</f>
        <v>#REF!</v>
      </c>
      <c r="D61" s="306">
        <v>40</v>
      </c>
      <c r="E61" s="306">
        <v>45</v>
      </c>
      <c r="F61" s="306">
        <v>8</v>
      </c>
      <c r="G61" s="94">
        <f t="shared" si="1"/>
        <v>93</v>
      </c>
      <c r="H61" s="224">
        <v>1</v>
      </c>
      <c r="I61" s="165">
        <f t="shared" si="3"/>
        <v>93</v>
      </c>
    </row>
    <row r="62" spans="1:9" x14ac:dyDescent="0.3">
      <c r="A62" s="221">
        <v>50</v>
      </c>
      <c r="B62" s="222" t="s">
        <v>255</v>
      </c>
      <c r="C62" s="305" t="e">
        <f>+#REF!</f>
        <v>#REF!</v>
      </c>
      <c r="D62" s="306">
        <v>2</v>
      </c>
      <c r="E62" s="306">
        <v>8</v>
      </c>
      <c r="F62" s="306">
        <v>2</v>
      </c>
      <c r="G62" s="94">
        <f t="shared" si="1"/>
        <v>12</v>
      </c>
      <c r="H62" s="224">
        <v>582</v>
      </c>
      <c r="I62" s="165">
        <f t="shared" si="3"/>
        <v>6984</v>
      </c>
    </row>
    <row r="63" spans="1:9" x14ac:dyDescent="0.3">
      <c r="A63" s="221">
        <v>51</v>
      </c>
      <c r="B63" s="222"/>
      <c r="C63" s="223"/>
      <c r="D63" s="224"/>
      <c r="E63" s="224"/>
      <c r="F63" s="224"/>
      <c r="G63" s="94">
        <f t="shared" si="1"/>
        <v>0</v>
      </c>
      <c r="H63" s="224"/>
      <c r="I63" s="165">
        <f t="shared" si="3"/>
        <v>0</v>
      </c>
    </row>
    <row r="64" spans="1:9" x14ac:dyDescent="0.3">
      <c r="A64" s="221">
        <v>52</v>
      </c>
      <c r="B64" s="222"/>
      <c r="C64" s="311"/>
      <c r="D64" s="224"/>
      <c r="E64" s="224"/>
      <c r="F64" s="224"/>
      <c r="G64" s="94">
        <f t="shared" si="1"/>
        <v>0</v>
      </c>
      <c r="H64" s="224"/>
      <c r="I64" s="165">
        <f t="shared" si="3"/>
        <v>0</v>
      </c>
    </row>
    <row r="65" spans="1:9" x14ac:dyDescent="0.3">
      <c r="A65" s="221">
        <v>53</v>
      </c>
      <c r="B65" s="222"/>
      <c r="C65" s="224"/>
      <c r="D65" s="224"/>
      <c r="E65" s="224"/>
      <c r="F65" s="224"/>
      <c r="G65" s="94">
        <f t="shared" si="1"/>
        <v>0</v>
      </c>
      <c r="H65" s="224"/>
      <c r="I65" s="165">
        <f t="shared" si="3"/>
        <v>0</v>
      </c>
    </row>
    <row r="66" spans="1:9" x14ac:dyDescent="0.3">
      <c r="A66" s="221">
        <v>54</v>
      </c>
      <c r="B66" s="222"/>
      <c r="C66" s="224"/>
      <c r="D66" s="224"/>
      <c r="E66" s="224"/>
      <c r="F66" s="224"/>
      <c r="G66" s="94">
        <f t="shared" si="1"/>
        <v>0</v>
      </c>
      <c r="H66" s="224"/>
      <c r="I66" s="165">
        <f t="shared" si="3"/>
        <v>0</v>
      </c>
    </row>
    <row r="67" spans="1:9" x14ac:dyDescent="0.3">
      <c r="A67" s="221">
        <v>55</v>
      </c>
      <c r="B67" s="222"/>
      <c r="C67" s="224"/>
      <c r="D67" s="224"/>
      <c r="E67" s="224"/>
      <c r="F67" s="224"/>
      <c r="G67" s="94">
        <f t="shared" si="1"/>
        <v>0</v>
      </c>
      <c r="H67" s="224"/>
      <c r="I67" s="165">
        <f t="shared" si="3"/>
        <v>0</v>
      </c>
    </row>
    <row r="68" spans="1:9" x14ac:dyDescent="0.3">
      <c r="A68" s="221">
        <v>56</v>
      </c>
      <c r="B68" s="222"/>
      <c r="C68" s="224"/>
      <c r="D68" s="224"/>
      <c r="E68" s="224"/>
      <c r="F68" s="224"/>
      <c r="G68" s="94">
        <f t="shared" si="1"/>
        <v>0</v>
      </c>
      <c r="H68" s="224"/>
      <c r="I68" s="165">
        <f t="shared" si="3"/>
        <v>0</v>
      </c>
    </row>
    <row r="69" spans="1:9" x14ac:dyDescent="0.3">
      <c r="A69" s="221">
        <v>57</v>
      </c>
      <c r="B69" s="222"/>
      <c r="C69" s="224"/>
      <c r="D69" s="224"/>
      <c r="E69" s="224"/>
      <c r="F69" s="224"/>
      <c r="G69" s="94">
        <f t="shared" si="1"/>
        <v>0</v>
      </c>
      <c r="H69" s="224"/>
      <c r="I69" s="165">
        <f t="shared" si="3"/>
        <v>0</v>
      </c>
    </row>
    <row r="70" spans="1:9" x14ac:dyDescent="0.3">
      <c r="A70" s="221">
        <v>58</v>
      </c>
      <c r="B70" s="222"/>
      <c r="C70" s="223"/>
      <c r="D70" s="224"/>
      <c r="E70" s="224"/>
      <c r="F70" s="224"/>
      <c r="G70" s="94">
        <f t="shared" si="1"/>
        <v>0</v>
      </c>
      <c r="H70" s="224"/>
      <c r="I70" s="165">
        <f t="shared" si="3"/>
        <v>0</v>
      </c>
    </row>
    <row r="71" spans="1:9" x14ac:dyDescent="0.3">
      <c r="A71" s="221">
        <v>59</v>
      </c>
      <c r="B71" s="222"/>
      <c r="C71" s="223"/>
      <c r="D71" s="224"/>
      <c r="E71" s="224"/>
      <c r="F71" s="224"/>
      <c r="G71" s="94">
        <f t="shared" si="1"/>
        <v>0</v>
      </c>
      <c r="H71" s="224"/>
      <c r="I71" s="165">
        <f t="shared" si="3"/>
        <v>0</v>
      </c>
    </row>
    <row r="72" spans="1:9" x14ac:dyDescent="0.3">
      <c r="A72" s="221">
        <v>60</v>
      </c>
      <c r="B72" s="222"/>
      <c r="C72" s="223"/>
      <c r="D72" s="224"/>
      <c r="E72" s="224"/>
      <c r="F72" s="224"/>
      <c r="G72" s="94">
        <f t="shared" si="1"/>
        <v>0</v>
      </c>
      <c r="H72" s="224"/>
      <c r="I72" s="165">
        <f t="shared" si="3"/>
        <v>0</v>
      </c>
    </row>
    <row r="73" spans="1:9" x14ac:dyDescent="0.3">
      <c r="A73" s="221">
        <v>61</v>
      </c>
      <c r="B73" s="222"/>
      <c r="C73" s="223"/>
      <c r="D73" s="224"/>
      <c r="E73" s="224"/>
      <c r="F73" s="224"/>
      <c r="G73" s="94">
        <f t="shared" si="1"/>
        <v>0</v>
      </c>
      <c r="H73" s="224"/>
      <c r="I73" s="165">
        <f t="shared" si="3"/>
        <v>0</v>
      </c>
    </row>
    <row r="74" spans="1:9" x14ac:dyDescent="0.3">
      <c r="A74" s="221">
        <v>62</v>
      </c>
      <c r="B74" s="222"/>
      <c r="C74" s="223"/>
      <c r="D74" s="224"/>
      <c r="E74" s="224"/>
      <c r="F74" s="224"/>
      <c r="G74" s="94">
        <f t="shared" ref="G74:G86" si="4">SUM(D74:F74)</f>
        <v>0</v>
      </c>
      <c r="H74" s="224"/>
      <c r="I74" s="165">
        <f t="shared" si="3"/>
        <v>0</v>
      </c>
    </row>
    <row r="75" spans="1:9" x14ac:dyDescent="0.3">
      <c r="A75" s="221">
        <v>63</v>
      </c>
      <c r="B75" s="222"/>
      <c r="C75" s="223"/>
      <c r="D75" s="224"/>
      <c r="E75" s="224"/>
      <c r="F75" s="224"/>
      <c r="G75" s="94">
        <f t="shared" si="4"/>
        <v>0</v>
      </c>
      <c r="H75" s="224"/>
      <c r="I75" s="165">
        <f t="shared" si="3"/>
        <v>0</v>
      </c>
    </row>
    <row r="76" spans="1:9" x14ac:dyDescent="0.3">
      <c r="A76" s="221">
        <v>64</v>
      </c>
      <c r="B76" s="222"/>
      <c r="C76" s="223"/>
      <c r="D76" s="224"/>
      <c r="E76" s="224"/>
      <c r="F76" s="224"/>
      <c r="G76" s="94">
        <f t="shared" si="4"/>
        <v>0</v>
      </c>
      <c r="H76" s="224"/>
      <c r="I76" s="165">
        <f t="shared" si="3"/>
        <v>0</v>
      </c>
    </row>
    <row r="77" spans="1:9" x14ac:dyDescent="0.3">
      <c r="A77" s="221">
        <v>65</v>
      </c>
      <c r="B77" s="222"/>
      <c r="C77" s="223"/>
      <c r="D77" s="224"/>
      <c r="E77" s="224"/>
      <c r="F77" s="224"/>
      <c r="G77" s="94">
        <f t="shared" si="4"/>
        <v>0</v>
      </c>
      <c r="H77" s="224"/>
      <c r="I77" s="165">
        <f t="shared" si="3"/>
        <v>0</v>
      </c>
    </row>
    <row r="78" spans="1:9" x14ac:dyDescent="0.3">
      <c r="A78" s="221">
        <v>66</v>
      </c>
      <c r="B78" s="222"/>
      <c r="C78" s="223"/>
      <c r="D78" s="224"/>
      <c r="E78" s="224"/>
      <c r="F78" s="224"/>
      <c r="G78" s="94">
        <f t="shared" si="4"/>
        <v>0</v>
      </c>
      <c r="H78" s="224"/>
      <c r="I78" s="165">
        <f t="shared" si="3"/>
        <v>0</v>
      </c>
    </row>
    <row r="79" spans="1:9" x14ac:dyDescent="0.3">
      <c r="A79" s="221">
        <v>67</v>
      </c>
      <c r="B79" s="222"/>
      <c r="C79" s="223"/>
      <c r="D79" s="224"/>
      <c r="E79" s="224"/>
      <c r="F79" s="224"/>
      <c r="G79" s="94">
        <f t="shared" si="4"/>
        <v>0</v>
      </c>
      <c r="H79" s="224"/>
      <c r="I79" s="165">
        <f t="shared" si="3"/>
        <v>0</v>
      </c>
    </row>
    <row r="80" spans="1:9" x14ac:dyDescent="0.3">
      <c r="A80" s="221">
        <v>68</v>
      </c>
      <c r="B80" s="222"/>
      <c r="C80" s="223"/>
      <c r="D80" s="224"/>
      <c r="E80" s="224"/>
      <c r="F80" s="224"/>
      <c r="G80" s="94">
        <f t="shared" si="4"/>
        <v>0</v>
      </c>
      <c r="H80" s="224"/>
      <c r="I80" s="165">
        <f t="shared" si="3"/>
        <v>0</v>
      </c>
    </row>
    <row r="81" spans="1:9" x14ac:dyDescent="0.3">
      <c r="A81" s="221">
        <v>69</v>
      </c>
      <c r="B81" s="222"/>
      <c r="C81" s="223"/>
      <c r="D81" s="224"/>
      <c r="E81" s="224"/>
      <c r="F81" s="224"/>
      <c r="G81" s="94">
        <f t="shared" si="4"/>
        <v>0</v>
      </c>
      <c r="H81" s="224"/>
      <c r="I81" s="165">
        <f t="shared" si="3"/>
        <v>0</v>
      </c>
    </row>
    <row r="82" spans="1:9" x14ac:dyDescent="0.3">
      <c r="A82" s="221">
        <v>70</v>
      </c>
      <c r="B82" s="222"/>
      <c r="C82" s="223"/>
      <c r="D82" s="224"/>
      <c r="E82" s="224"/>
      <c r="F82" s="224"/>
      <c r="G82" s="94">
        <f t="shared" si="4"/>
        <v>0</v>
      </c>
      <c r="H82" s="224"/>
      <c r="I82" s="165">
        <f t="shared" si="3"/>
        <v>0</v>
      </c>
    </row>
    <row r="83" spans="1:9" x14ac:dyDescent="0.3">
      <c r="A83" s="221">
        <v>71</v>
      </c>
      <c r="B83" s="222"/>
      <c r="C83" s="223"/>
      <c r="D83" s="224"/>
      <c r="E83" s="224"/>
      <c r="F83" s="224"/>
      <c r="G83" s="94">
        <f t="shared" si="4"/>
        <v>0</v>
      </c>
      <c r="H83" s="224"/>
      <c r="I83" s="165">
        <f t="shared" si="3"/>
        <v>0</v>
      </c>
    </row>
    <row r="84" spans="1:9" x14ac:dyDescent="0.3">
      <c r="A84" s="221">
        <v>72</v>
      </c>
      <c r="B84" s="222"/>
      <c r="C84" s="223"/>
      <c r="D84" s="224"/>
      <c r="E84" s="224"/>
      <c r="F84" s="224"/>
      <c r="G84" s="94">
        <f t="shared" si="4"/>
        <v>0</v>
      </c>
      <c r="H84" s="224"/>
      <c r="I84" s="165">
        <f t="shared" si="3"/>
        <v>0</v>
      </c>
    </row>
    <row r="85" spans="1:9" x14ac:dyDescent="0.3">
      <c r="A85" s="221">
        <v>73</v>
      </c>
      <c r="B85" s="222"/>
      <c r="C85" s="223"/>
      <c r="D85" s="224"/>
      <c r="E85" s="224"/>
      <c r="F85" s="224"/>
      <c r="G85" s="94">
        <f t="shared" si="4"/>
        <v>0</v>
      </c>
      <c r="H85" s="224"/>
      <c r="I85" s="165">
        <f t="shared" si="3"/>
        <v>0</v>
      </c>
    </row>
    <row r="86" spans="1:9" x14ac:dyDescent="0.3">
      <c r="A86" s="221">
        <v>74</v>
      </c>
      <c r="B86" s="222"/>
      <c r="C86" s="223"/>
      <c r="D86" s="224"/>
      <c r="E86" s="224"/>
      <c r="F86" s="224"/>
      <c r="G86" s="94">
        <f t="shared" si="4"/>
        <v>0</v>
      </c>
      <c r="H86" s="224"/>
      <c r="I86" s="165">
        <f t="shared" si="3"/>
        <v>0</v>
      </c>
    </row>
    <row r="87" spans="1:9" x14ac:dyDescent="0.3">
      <c r="A87" s="221">
        <v>75</v>
      </c>
      <c r="B87" s="222"/>
      <c r="C87" s="223"/>
      <c r="D87" s="224"/>
      <c r="E87" s="224"/>
      <c r="F87" s="224"/>
      <c r="G87" s="94">
        <f t="shared" ref="G87:G94" si="5">SUM(D87:F87)</f>
        <v>0</v>
      </c>
      <c r="H87" s="224"/>
      <c r="I87" s="165">
        <f t="shared" si="3"/>
        <v>0</v>
      </c>
    </row>
    <row r="88" spans="1:9" x14ac:dyDescent="0.3">
      <c r="A88" s="221">
        <v>76</v>
      </c>
      <c r="B88" s="222"/>
      <c r="C88" s="223"/>
      <c r="D88" s="224"/>
      <c r="E88" s="224"/>
      <c r="F88" s="224"/>
      <c r="G88" s="94">
        <f t="shared" si="5"/>
        <v>0</v>
      </c>
      <c r="H88" s="224"/>
      <c r="I88" s="165">
        <f t="shared" si="3"/>
        <v>0</v>
      </c>
    </row>
    <row r="89" spans="1:9" x14ac:dyDescent="0.3">
      <c r="A89" s="221">
        <v>77</v>
      </c>
      <c r="B89" s="222"/>
      <c r="C89" s="223"/>
      <c r="D89" s="224"/>
      <c r="E89" s="224"/>
      <c r="F89" s="224"/>
      <c r="G89" s="94">
        <f t="shared" si="5"/>
        <v>0</v>
      </c>
      <c r="H89" s="224"/>
      <c r="I89" s="165">
        <f t="shared" si="3"/>
        <v>0</v>
      </c>
    </row>
    <row r="90" spans="1:9" x14ac:dyDescent="0.3">
      <c r="A90" s="221">
        <v>78</v>
      </c>
      <c r="B90" s="222"/>
      <c r="C90" s="223"/>
      <c r="D90" s="224"/>
      <c r="E90" s="224"/>
      <c r="F90" s="224"/>
      <c r="G90" s="94">
        <f t="shared" si="5"/>
        <v>0</v>
      </c>
      <c r="H90" s="224"/>
      <c r="I90" s="165">
        <f t="shared" si="3"/>
        <v>0</v>
      </c>
    </row>
    <row r="91" spans="1:9" x14ac:dyDescent="0.3">
      <c r="A91" s="221">
        <v>79</v>
      </c>
      <c r="B91" s="222"/>
      <c r="C91" s="223"/>
      <c r="D91" s="224"/>
      <c r="E91" s="224"/>
      <c r="F91" s="224"/>
      <c r="G91" s="94">
        <f t="shared" si="5"/>
        <v>0</v>
      </c>
      <c r="H91" s="224"/>
      <c r="I91" s="165">
        <f>+G91*H91</f>
        <v>0</v>
      </c>
    </row>
    <row r="92" spans="1:9" x14ac:dyDescent="0.3">
      <c r="A92" s="221">
        <v>80</v>
      </c>
      <c r="B92" s="222"/>
      <c r="C92" s="223"/>
      <c r="D92" s="224"/>
      <c r="E92" s="224"/>
      <c r="F92" s="224"/>
      <c r="G92" s="94">
        <f t="shared" si="5"/>
        <v>0</v>
      </c>
      <c r="H92" s="224"/>
      <c r="I92" s="165">
        <f>+G92*H92</f>
        <v>0</v>
      </c>
    </row>
    <row r="93" spans="1:9" x14ac:dyDescent="0.3">
      <c r="A93" s="221">
        <v>81</v>
      </c>
      <c r="B93" s="222"/>
      <c r="C93" s="223"/>
      <c r="D93" s="224"/>
      <c r="E93" s="224"/>
      <c r="F93" s="224"/>
      <c r="G93" s="94">
        <f t="shared" si="5"/>
        <v>0</v>
      </c>
      <c r="H93" s="224"/>
      <c r="I93" s="165">
        <f>+G93*H93</f>
        <v>0</v>
      </c>
    </row>
    <row r="94" spans="1:9" x14ac:dyDescent="0.3">
      <c r="A94" s="221">
        <v>82</v>
      </c>
      <c r="B94" s="222"/>
      <c r="C94" s="223"/>
      <c r="D94" s="224"/>
      <c r="E94" s="224"/>
      <c r="F94" s="224"/>
      <c r="G94" s="94">
        <f t="shared" si="5"/>
        <v>0</v>
      </c>
      <c r="H94" s="224"/>
      <c r="I94" s="165">
        <f>+G94*H94</f>
        <v>0</v>
      </c>
    </row>
    <row r="95" spans="1:9" ht="17.25" thickBot="1" x14ac:dyDescent="0.35">
      <c r="A95" s="221">
        <v>83</v>
      </c>
      <c r="B95" s="109"/>
      <c r="C95" s="109"/>
      <c r="D95" s="110"/>
      <c r="E95" s="110"/>
      <c r="F95" s="111" t="s">
        <v>229</v>
      </c>
      <c r="G95" s="111">
        <f>SUBTOTAL(109,G13:G94)</f>
        <v>5771</v>
      </c>
      <c r="H95" s="111">
        <f>SUBTOTAL(109,H13:H94)</f>
        <v>742</v>
      </c>
      <c r="I95" s="111">
        <f>SUBTOTAL(109,I13:I94)</f>
        <v>15385</v>
      </c>
    </row>
    <row r="96" spans="1:9" x14ac:dyDescent="0.3">
      <c r="A96" s="225"/>
      <c r="B96" s="226"/>
      <c r="C96" s="226"/>
      <c r="D96" s="227"/>
      <c r="E96" s="228"/>
      <c r="F96" s="227"/>
      <c r="G96" s="229"/>
      <c r="H96" s="227"/>
      <c r="I96" s="230"/>
    </row>
    <row r="97" spans="1:11" x14ac:dyDescent="0.3">
      <c r="K97" s="100"/>
    </row>
    <row r="98" spans="1:11" x14ac:dyDescent="0.3">
      <c r="K98" s="100"/>
    </row>
    <row r="99" spans="1:11" x14ac:dyDescent="0.3">
      <c r="A99" s="167" t="s">
        <v>253</v>
      </c>
      <c r="K99" s="100"/>
    </row>
    <row r="100" spans="1:11" x14ac:dyDescent="0.3">
      <c r="A100" s="167"/>
      <c r="K100" s="100"/>
    </row>
    <row r="101" spans="1:11" x14ac:dyDescent="0.3">
      <c r="A101" s="168" t="s">
        <v>257</v>
      </c>
      <c r="B101" s="32" t="s">
        <v>261</v>
      </c>
      <c r="C101" s="32" t="s">
        <v>260</v>
      </c>
      <c r="D101"/>
      <c r="E101"/>
      <c r="F101"/>
      <c r="G101"/>
      <c r="H101"/>
      <c r="I101"/>
      <c r="J101"/>
      <c r="K101"/>
    </row>
    <row r="102" spans="1:11" x14ac:dyDescent="0.3">
      <c r="A102" s="169" t="s">
        <v>127</v>
      </c>
      <c r="B102" s="170">
        <v>2930</v>
      </c>
      <c r="C102" s="170">
        <v>18</v>
      </c>
      <c r="D102"/>
      <c r="E102"/>
      <c r="F102"/>
      <c r="G102"/>
      <c r="H102"/>
      <c r="I102"/>
      <c r="J102"/>
      <c r="K102"/>
    </row>
    <row r="103" spans="1:11" x14ac:dyDescent="0.3">
      <c r="A103" s="169" t="s">
        <v>125</v>
      </c>
      <c r="B103" s="170">
        <v>2263</v>
      </c>
      <c r="C103" s="170">
        <v>26</v>
      </c>
      <c r="D103"/>
      <c r="E103"/>
      <c r="F103"/>
      <c r="G103"/>
      <c r="H103"/>
      <c r="I103"/>
      <c r="J103"/>
      <c r="K103"/>
    </row>
    <row r="104" spans="1:11" x14ac:dyDescent="0.3">
      <c r="A104" s="169" t="s">
        <v>126</v>
      </c>
      <c r="B104" s="170">
        <v>215</v>
      </c>
      <c r="C104" s="170">
        <v>6</v>
      </c>
      <c r="D104"/>
      <c r="E104"/>
      <c r="F104"/>
      <c r="G104"/>
      <c r="H104"/>
      <c r="I104"/>
      <c r="J104"/>
      <c r="K104"/>
    </row>
    <row r="105" spans="1:11" x14ac:dyDescent="0.3">
      <c r="A105" s="169" t="s">
        <v>258</v>
      </c>
      <c r="B105" s="170">
        <v>5408</v>
      </c>
      <c r="C105" s="170">
        <v>1</v>
      </c>
      <c r="D105"/>
      <c r="E105"/>
      <c r="F105"/>
      <c r="G105"/>
      <c r="H105"/>
      <c r="I105"/>
      <c r="J105"/>
      <c r="K105"/>
    </row>
    <row r="106" spans="1:11" x14ac:dyDescent="0.3">
      <c r="A106" s="169" t="s">
        <v>259</v>
      </c>
      <c r="B106" s="170">
        <v>10816</v>
      </c>
      <c r="C106" s="170">
        <v>51</v>
      </c>
      <c r="D106"/>
      <c r="E106"/>
      <c r="F106"/>
      <c r="G106"/>
      <c r="H106"/>
      <c r="I106"/>
      <c r="J106"/>
      <c r="K106"/>
    </row>
    <row r="107" spans="1:11" x14ac:dyDescent="0.3">
      <c r="A107"/>
      <c r="B107"/>
      <c r="C107"/>
      <c r="D107"/>
      <c r="E107"/>
      <c r="F107"/>
      <c r="G107"/>
      <c r="H107"/>
      <c r="I107"/>
      <c r="J107"/>
      <c r="K107"/>
    </row>
    <row r="108" spans="1:11" x14ac:dyDescent="0.3">
      <c r="A108"/>
      <c r="B108"/>
      <c r="C108"/>
    </row>
    <row r="109" spans="1:11" x14ac:dyDescent="0.3">
      <c r="A109"/>
      <c r="B109"/>
      <c r="C109"/>
    </row>
    <row r="110" spans="1:11" x14ac:dyDescent="0.3">
      <c r="A110"/>
      <c r="B110"/>
      <c r="C110"/>
    </row>
    <row r="111" spans="1:11" x14ac:dyDescent="0.3">
      <c r="A111"/>
      <c r="B111"/>
      <c r="C111"/>
    </row>
    <row r="112" spans="1:11" x14ac:dyDescent="0.3">
      <c r="A112"/>
      <c r="B112"/>
      <c r="C112"/>
    </row>
    <row r="113" spans="1:3" x14ac:dyDescent="0.3">
      <c r="A113"/>
      <c r="B113"/>
      <c r="C113"/>
    </row>
    <row r="114" spans="1:3" x14ac:dyDescent="0.3">
      <c r="A114"/>
      <c r="B114"/>
      <c r="C114"/>
    </row>
    <row r="115" spans="1:3" x14ac:dyDescent="0.3">
      <c r="A115"/>
      <c r="B115"/>
      <c r="C115"/>
    </row>
    <row r="116" spans="1:3" x14ac:dyDescent="0.3">
      <c r="A116"/>
      <c r="B116"/>
      <c r="C116"/>
    </row>
    <row r="117" spans="1:3" x14ac:dyDescent="0.3">
      <c r="A117"/>
      <c r="B117"/>
      <c r="C117"/>
    </row>
    <row r="118" spans="1:3" x14ac:dyDescent="0.3">
      <c r="A118"/>
      <c r="B118"/>
      <c r="C118"/>
    </row>
    <row r="119" spans="1:3" x14ac:dyDescent="0.3">
      <c r="A119"/>
      <c r="B119"/>
      <c r="C119"/>
    </row>
    <row r="120" spans="1:3" x14ac:dyDescent="0.3">
      <c r="A120"/>
      <c r="B120"/>
      <c r="C120"/>
    </row>
    <row r="121" spans="1:3" x14ac:dyDescent="0.3">
      <c r="A121"/>
      <c r="B121"/>
      <c r="C121"/>
    </row>
    <row r="122" spans="1:3" x14ac:dyDescent="0.3">
      <c r="A122"/>
      <c r="B122"/>
      <c r="C122"/>
    </row>
    <row r="123" spans="1:3" x14ac:dyDescent="0.3">
      <c r="A123"/>
      <c r="B123"/>
      <c r="C123"/>
    </row>
    <row r="124" spans="1:3" x14ac:dyDescent="0.3">
      <c r="A124"/>
      <c r="B124"/>
      <c r="C124"/>
    </row>
    <row r="125" spans="1:3" x14ac:dyDescent="0.3">
      <c r="A125"/>
      <c r="B125"/>
      <c r="C125"/>
    </row>
  </sheetData>
  <mergeCells count="3">
    <mergeCell ref="D11:F11"/>
    <mergeCell ref="B1:I1"/>
    <mergeCell ref="A9:I9"/>
  </mergeCells>
  <phoneticPr fontId="59" type="noConversion"/>
  <dataValidations count="6">
    <dataValidation allowBlank="1" showInputMessage="1" showErrorMessage="1" prompt="Para el cálculo de las horas requeridas para el desarrollo del PAAI, liste todos los informes de ley que debe realizar la OCI, seguimientos y auditorias priorizadas" sqref="C12"/>
    <dataValidation allowBlank="1" showInputMessage="1" showErrorMessage="1" prompt="Registre para cada informe a realizar, las horas estimadas en cada fase o etapa (planeación, ejecucion y elaboracion del informe)" sqref="D12:F12"/>
    <dataValidation allowBlank="1" showInputMessage="1" showErrorMessage="1" prompt="Registre el numero de informes que se proyectan realizar en la vigencia según la periodicidad" sqref="H12"/>
    <dataValidation allowBlank="1" showInputMessage="1" showErrorMessage="1" prompt="En esta columna se determina el numero de horas requeridas para el desarrollo del PAAI" sqref="I12"/>
    <dataValidation allowBlank="1" showInputMessage="1" showErrorMessage="1" prompt="Identifique el tipo de trabajo de auditoría a realizar de acuerdo a la priorización realizada" sqref="B12"/>
    <dataValidation type="list" allowBlank="1" showInputMessage="1" showErrorMessage="1" sqref="B13:B94">
      <formula1>$N$13:$N$17</formula1>
    </dataValidation>
  </dataValidations>
  <hyperlinks>
    <hyperlink ref="A4" location="'1. Horas requeridas PAAI'!A9" display="1.CÁLCULO DE HORAS REQUERIDAS PARA EL PAA"/>
    <hyperlink ref="A5" location="'2. Días -horas hábiles x vig'!A1" display="2.CALCULO DIAS -HORAS LABORALES POR AÑO Y POR AUDITOR"/>
    <hyperlink ref="A6" location="'3 Horas disponibles E. Auditor'!A30" display="3. RESULTADOS SOBRE LA CAPACIDAD INSTALADA Y REQUERIDA DEL EQUIPO AUDITOR"/>
  </hyperlinks>
  <pageMargins left="0.7" right="0.7" top="0.75" bottom="0.75" header="0.3" footer="0.3"/>
  <drawing r:id="rId2"/>
  <legacyDrawing r:id="rId3"/>
  <tableParts count="1">
    <tablePart r:id="rId4"/>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K21"/>
  <sheetViews>
    <sheetView topLeftCell="A13" workbookViewId="0">
      <selection activeCell="C8" sqref="C8:V8"/>
    </sheetView>
  </sheetViews>
  <sheetFormatPr baseColWidth="10" defaultColWidth="11.42578125" defaultRowHeight="15" x14ac:dyDescent="0.25"/>
  <cols>
    <col min="1" max="2" width="11.42578125" style="26"/>
    <col min="3" max="3" width="16.85546875" style="26" customWidth="1"/>
    <col min="4" max="16384" width="11.42578125" style="26"/>
  </cols>
  <sheetData>
    <row r="4" spans="3:11" ht="15.75" thickBot="1" x14ac:dyDescent="0.3"/>
    <row r="5" spans="3:11" x14ac:dyDescent="0.25">
      <c r="C5" s="157" t="s">
        <v>242</v>
      </c>
      <c r="D5" s="158"/>
      <c r="E5" s="158"/>
      <c r="F5" s="158"/>
      <c r="G5" s="158"/>
      <c r="H5" s="158"/>
      <c r="I5" s="158"/>
      <c r="J5" s="158"/>
      <c r="K5" s="159"/>
    </row>
    <row r="6" spans="3:11" ht="32.25" customHeight="1" thickBot="1" x14ac:dyDescent="0.3">
      <c r="C6" s="180" t="s">
        <v>266</v>
      </c>
      <c r="D6" s="614" t="s">
        <v>270</v>
      </c>
      <c r="E6" s="614"/>
      <c r="F6" s="614"/>
      <c r="G6" s="614"/>
      <c r="H6" s="614"/>
      <c r="I6" s="614"/>
      <c r="J6" s="614"/>
      <c r="K6" s="615"/>
    </row>
    <row r="7" spans="3:11" x14ac:dyDescent="0.25">
      <c r="C7" s="156"/>
      <c r="D7" s="156"/>
      <c r="E7" s="156"/>
      <c r="F7" s="156"/>
      <c r="G7" s="156"/>
      <c r="H7" s="156"/>
      <c r="I7" s="156"/>
      <c r="J7" s="156"/>
      <c r="K7" s="156"/>
    </row>
    <row r="9" spans="3:11" ht="384" customHeight="1" x14ac:dyDescent="0.25">
      <c r="C9" s="505" t="s">
        <v>269</v>
      </c>
      <c r="D9" s="505"/>
      <c r="E9" s="505"/>
      <c r="F9" s="505"/>
      <c r="G9" s="505"/>
      <c r="H9" s="505"/>
      <c r="I9" s="505"/>
      <c r="J9" s="505"/>
      <c r="K9" s="505"/>
    </row>
    <row r="10" spans="3:11" ht="205.5" customHeight="1" x14ac:dyDescent="0.25">
      <c r="C10" s="505" t="s">
        <v>267</v>
      </c>
      <c r="D10" s="505"/>
      <c r="E10" s="505"/>
      <c r="F10" s="505"/>
      <c r="G10" s="505"/>
      <c r="H10" s="505"/>
      <c r="I10" s="505"/>
      <c r="J10" s="505"/>
      <c r="K10" s="505"/>
    </row>
    <row r="11" spans="3:11" ht="205.5" customHeight="1" thickBot="1" x14ac:dyDescent="0.3">
      <c r="C11" s="505" t="s">
        <v>268</v>
      </c>
      <c r="D11" s="505"/>
      <c r="E11" s="505"/>
      <c r="F11" s="505"/>
      <c r="G11" s="505"/>
      <c r="H11" s="505"/>
      <c r="I11" s="505"/>
      <c r="J11" s="505"/>
      <c r="K11" s="505"/>
    </row>
    <row r="12" spans="3:11" ht="39.75" customHeight="1" x14ac:dyDescent="0.25">
      <c r="C12" s="157" t="s">
        <v>242</v>
      </c>
      <c r="D12" s="158"/>
      <c r="E12" s="158"/>
      <c r="F12" s="158"/>
      <c r="G12" s="158"/>
      <c r="H12" s="158"/>
      <c r="I12" s="158"/>
      <c r="J12" s="158"/>
      <c r="K12" s="159"/>
    </row>
    <row r="13" spans="3:11" ht="15.75" thickBot="1" x14ac:dyDescent="0.3">
      <c r="C13" s="180" t="s">
        <v>271</v>
      </c>
      <c r="D13" s="614" t="s">
        <v>272</v>
      </c>
      <c r="E13" s="614"/>
      <c r="F13" s="614"/>
      <c r="G13" s="614"/>
      <c r="H13" s="614"/>
      <c r="I13" s="614"/>
      <c r="J13" s="614"/>
      <c r="K13" s="615"/>
    </row>
    <row r="14" spans="3:11" x14ac:dyDescent="0.25">
      <c r="C14" s="156"/>
      <c r="D14" s="156"/>
      <c r="E14" s="156"/>
      <c r="F14" s="156"/>
      <c r="G14" s="156"/>
      <c r="H14" s="156"/>
      <c r="I14" s="156"/>
      <c r="J14" s="156"/>
      <c r="K14" s="156"/>
    </row>
    <row r="16" spans="3:11" ht="184.5" customHeight="1" x14ac:dyDescent="0.25">
      <c r="C16" s="505" t="s">
        <v>273</v>
      </c>
      <c r="D16" s="505"/>
      <c r="E16" s="505"/>
      <c r="F16" s="505"/>
      <c r="G16" s="505"/>
      <c r="H16" s="505"/>
      <c r="I16" s="505"/>
      <c r="J16" s="505"/>
      <c r="K16" s="505"/>
    </row>
    <row r="17" spans="3:11" ht="320.25" customHeight="1" x14ac:dyDescent="0.25">
      <c r="C17" s="505" t="s">
        <v>274</v>
      </c>
      <c r="D17" s="505"/>
      <c r="E17" s="505"/>
      <c r="F17" s="505"/>
      <c r="G17" s="505"/>
      <c r="H17" s="505"/>
      <c r="I17" s="505"/>
      <c r="J17" s="505"/>
      <c r="K17" s="505"/>
    </row>
    <row r="18" spans="3:11" ht="242.25" customHeight="1" x14ac:dyDescent="0.25">
      <c r="C18" s="505" t="s">
        <v>275</v>
      </c>
      <c r="D18" s="505"/>
      <c r="E18" s="505"/>
      <c r="F18" s="505"/>
      <c r="G18" s="505"/>
      <c r="H18" s="505"/>
      <c r="I18" s="505"/>
      <c r="J18" s="505"/>
      <c r="K18" s="505"/>
    </row>
    <row r="19" spans="3:11" ht="252" customHeight="1" x14ac:dyDescent="0.25">
      <c r="C19" s="505" t="s">
        <v>276</v>
      </c>
      <c r="D19" s="505"/>
      <c r="E19" s="505"/>
      <c r="F19" s="505"/>
      <c r="G19" s="505"/>
      <c r="H19" s="505"/>
      <c r="I19" s="505"/>
      <c r="J19" s="505"/>
      <c r="K19" s="505"/>
    </row>
    <row r="20" spans="3:11" ht="161.25" customHeight="1" x14ac:dyDescent="0.25">
      <c r="C20" s="505" t="s">
        <v>277</v>
      </c>
      <c r="D20" s="505"/>
      <c r="E20" s="505"/>
      <c r="F20" s="505"/>
      <c r="G20" s="505"/>
      <c r="H20" s="505"/>
      <c r="I20" s="505"/>
      <c r="J20" s="505"/>
      <c r="K20" s="505"/>
    </row>
    <row r="21" spans="3:11" ht="16.5" x14ac:dyDescent="0.25">
      <c r="C21" s="616" t="s">
        <v>252</v>
      </c>
      <c r="D21" s="616"/>
      <c r="E21" s="616"/>
      <c r="F21" s="616"/>
      <c r="G21" s="616"/>
      <c r="H21" s="616"/>
      <c r="I21" s="616"/>
      <c r="J21" s="616"/>
      <c r="K21" s="616"/>
    </row>
  </sheetData>
  <mergeCells count="11">
    <mergeCell ref="C9:K9"/>
    <mergeCell ref="C10:K10"/>
    <mergeCell ref="C11:K11"/>
    <mergeCell ref="D6:K6"/>
    <mergeCell ref="C21:K21"/>
    <mergeCell ref="D13:K13"/>
    <mergeCell ref="C16:K16"/>
    <mergeCell ref="C18:K18"/>
    <mergeCell ref="C20:K20"/>
    <mergeCell ref="C17:K17"/>
    <mergeCell ref="C19:K19"/>
  </mergeCells>
  <pageMargins left="0.7" right="0.7" top="0.75" bottom="0.75" header="0.3" footer="0.3"/>
  <pageSetup orientation="portrait" horizontalDpi="4294967295" verticalDpi="4294967295"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2"/>
  <sheetViews>
    <sheetView zoomScale="110" zoomScaleNormal="110" workbookViewId="0">
      <selection activeCell="C8" sqref="C8:V8"/>
    </sheetView>
  </sheetViews>
  <sheetFormatPr baseColWidth="10" defaultColWidth="11.42578125" defaultRowHeight="11.25" x14ac:dyDescent="0.2"/>
  <cols>
    <col min="1" max="1" width="26.140625" style="113" customWidth="1"/>
    <col min="2" max="2" width="21.28515625" style="113" customWidth="1"/>
    <col min="3" max="3" width="11.42578125" style="113"/>
    <col min="4" max="4" width="13.140625" style="113" customWidth="1"/>
    <col min="5" max="5" width="21.5703125" style="113" customWidth="1"/>
    <col min="6" max="6" width="11.42578125" style="113"/>
    <col min="7" max="7" width="26.42578125" style="113" customWidth="1"/>
    <col min="8" max="8" width="27.5703125" style="113" customWidth="1"/>
    <col min="9" max="9" width="15.85546875" style="115" customWidth="1"/>
    <col min="10" max="10" width="23.85546875" style="115" customWidth="1"/>
    <col min="11" max="11" width="11.42578125" style="115"/>
    <col min="12" max="12" width="12.28515625" style="115" customWidth="1"/>
    <col min="13" max="15" width="11.42578125" style="115"/>
    <col min="16" max="16" width="18.42578125" style="115" customWidth="1"/>
    <col min="17" max="17" width="11.42578125" style="115"/>
    <col min="18" max="16384" width="11.42578125" style="113"/>
  </cols>
  <sheetData>
    <row r="1" spans="1:17" s="26" customFormat="1" ht="72" customHeight="1" x14ac:dyDescent="0.25">
      <c r="A1" s="128" t="s">
        <v>16</v>
      </c>
      <c r="B1" s="617" t="s">
        <v>249</v>
      </c>
      <c r="C1" s="617"/>
      <c r="D1" s="617"/>
      <c r="E1" s="617"/>
      <c r="F1" s="617"/>
      <c r="G1" s="617"/>
      <c r="H1" s="129"/>
      <c r="I1" s="131"/>
      <c r="J1" s="131"/>
      <c r="K1" s="131"/>
      <c r="L1" s="131"/>
      <c r="M1" s="131"/>
      <c r="N1" s="131"/>
      <c r="O1" s="131"/>
      <c r="P1" s="21"/>
      <c r="Q1" s="21"/>
    </row>
    <row r="2" spans="1:17" ht="12.75" x14ac:dyDescent="0.25">
      <c r="A2" s="123" t="s">
        <v>566</v>
      </c>
      <c r="B2" s="90"/>
      <c r="C2" s="90"/>
      <c r="D2" s="90"/>
      <c r="E2" s="90"/>
      <c r="F2" s="90"/>
      <c r="G2" s="90"/>
      <c r="H2" s="90"/>
    </row>
    <row r="3" spans="1:17" ht="12.75" x14ac:dyDescent="0.25">
      <c r="A3" s="620" t="s">
        <v>245</v>
      </c>
      <c r="B3" s="620"/>
      <c r="C3" s="620"/>
      <c r="D3" s="620"/>
      <c r="E3" s="620"/>
      <c r="F3" s="620"/>
      <c r="G3" s="620"/>
      <c r="H3" s="620"/>
    </row>
    <row r="4" spans="1:17" ht="18.75" customHeight="1" x14ac:dyDescent="0.25">
      <c r="A4" s="623" t="s">
        <v>228</v>
      </c>
      <c r="B4" s="623"/>
      <c r="C4" s="623"/>
      <c r="D4" s="623"/>
      <c r="E4" s="623"/>
      <c r="F4" s="623"/>
      <c r="G4" s="623"/>
      <c r="H4" s="623"/>
    </row>
    <row r="5" spans="1:17" ht="12.75" x14ac:dyDescent="0.25">
      <c r="A5" s="118" t="s">
        <v>232</v>
      </c>
      <c r="B5" s="118" t="s">
        <v>174</v>
      </c>
      <c r="C5" s="118" t="s">
        <v>175</v>
      </c>
      <c r="D5" s="118" t="s">
        <v>176</v>
      </c>
      <c r="E5" s="118" t="s">
        <v>233</v>
      </c>
      <c r="F5" s="118" t="s">
        <v>175</v>
      </c>
      <c r="G5" s="118" t="s">
        <v>176</v>
      </c>
      <c r="H5" s="118" t="s">
        <v>234</v>
      </c>
      <c r="I5" s="114"/>
      <c r="J5" s="114"/>
      <c r="K5" s="114"/>
      <c r="L5" s="114"/>
    </row>
    <row r="6" spans="1:17" ht="13.5" x14ac:dyDescent="0.3">
      <c r="A6" s="121" t="s">
        <v>177</v>
      </c>
      <c r="B6" s="119">
        <v>20</v>
      </c>
      <c r="C6" s="119">
        <v>8</v>
      </c>
      <c r="D6" s="119">
        <f>+C6*B6</f>
        <v>160</v>
      </c>
      <c r="E6" s="119"/>
      <c r="F6" s="119">
        <v>8</v>
      </c>
      <c r="G6" s="119">
        <f>+F6*E6</f>
        <v>0</v>
      </c>
      <c r="H6" s="119">
        <f>+D6-G6</f>
        <v>160</v>
      </c>
      <c r="J6" s="116"/>
      <c r="K6" s="116"/>
      <c r="L6" s="116"/>
    </row>
    <row r="7" spans="1:17" ht="13.5" x14ac:dyDescent="0.3">
      <c r="A7" s="121" t="s">
        <v>178</v>
      </c>
      <c r="B7" s="119">
        <v>20</v>
      </c>
      <c r="C7" s="119">
        <v>8</v>
      </c>
      <c r="D7" s="119">
        <f t="shared" ref="D7:D17" si="0">+C7*B7</f>
        <v>160</v>
      </c>
      <c r="E7" s="119"/>
      <c r="F7" s="119">
        <v>8</v>
      </c>
      <c r="G7" s="119">
        <f t="shared" ref="G7:G17" si="1">+F7*E7</f>
        <v>0</v>
      </c>
      <c r="H7" s="119">
        <f t="shared" ref="H7:H17" si="2">+D7-G7</f>
        <v>160</v>
      </c>
      <c r="J7" s="116"/>
      <c r="K7" s="116"/>
      <c r="L7" s="116"/>
    </row>
    <row r="8" spans="1:17" ht="13.5" x14ac:dyDescent="0.3">
      <c r="A8" s="121" t="s">
        <v>179</v>
      </c>
      <c r="B8" s="119">
        <v>22</v>
      </c>
      <c r="C8" s="119">
        <v>8</v>
      </c>
      <c r="D8" s="119">
        <f t="shared" si="0"/>
        <v>176</v>
      </c>
      <c r="E8" s="119"/>
      <c r="F8" s="119">
        <v>8</v>
      </c>
      <c r="G8" s="119">
        <f t="shared" si="1"/>
        <v>0</v>
      </c>
      <c r="H8" s="119">
        <f t="shared" si="2"/>
        <v>176</v>
      </c>
      <c r="J8" s="116"/>
      <c r="K8" s="116"/>
      <c r="L8" s="116"/>
    </row>
    <row r="9" spans="1:17" ht="13.5" x14ac:dyDescent="0.3">
      <c r="A9" s="121" t="s">
        <v>180</v>
      </c>
      <c r="B9" s="119">
        <v>18</v>
      </c>
      <c r="C9" s="119">
        <v>8</v>
      </c>
      <c r="D9" s="119">
        <f t="shared" si="0"/>
        <v>144</v>
      </c>
      <c r="E9" s="119"/>
      <c r="F9" s="119">
        <v>8</v>
      </c>
      <c r="G9" s="119">
        <f t="shared" si="1"/>
        <v>0</v>
      </c>
      <c r="H9" s="119">
        <f t="shared" si="2"/>
        <v>144</v>
      </c>
      <c r="J9" s="116"/>
      <c r="K9" s="116"/>
      <c r="L9" s="116"/>
    </row>
    <row r="10" spans="1:17" ht="13.5" x14ac:dyDescent="0.3">
      <c r="A10" s="121" t="s">
        <v>181</v>
      </c>
      <c r="B10" s="119">
        <v>21</v>
      </c>
      <c r="C10" s="119">
        <v>8</v>
      </c>
      <c r="D10" s="119">
        <f t="shared" si="0"/>
        <v>168</v>
      </c>
      <c r="E10" s="119"/>
      <c r="F10" s="119">
        <v>8</v>
      </c>
      <c r="G10" s="119">
        <f t="shared" si="1"/>
        <v>0</v>
      </c>
      <c r="H10" s="119">
        <f t="shared" si="2"/>
        <v>168</v>
      </c>
      <c r="J10" s="116"/>
      <c r="K10" s="116"/>
      <c r="L10" s="116"/>
    </row>
    <row r="11" spans="1:17" ht="13.5" x14ac:dyDescent="0.3">
      <c r="A11" s="121" t="s">
        <v>182</v>
      </c>
      <c r="B11" s="119">
        <v>20</v>
      </c>
      <c r="C11" s="119">
        <v>8</v>
      </c>
      <c r="D11" s="119">
        <f t="shared" si="0"/>
        <v>160</v>
      </c>
      <c r="E11" s="119"/>
      <c r="F11" s="119">
        <v>8</v>
      </c>
      <c r="G11" s="119">
        <f t="shared" si="1"/>
        <v>0</v>
      </c>
      <c r="H11" s="119">
        <f t="shared" si="2"/>
        <v>160</v>
      </c>
      <c r="J11" s="116"/>
      <c r="K11" s="116"/>
      <c r="L11" s="116"/>
    </row>
    <row r="12" spans="1:17" ht="13.5" x14ac:dyDescent="0.3">
      <c r="A12" s="121" t="s">
        <v>183</v>
      </c>
      <c r="B12" s="119">
        <v>19</v>
      </c>
      <c r="C12" s="119">
        <v>8</v>
      </c>
      <c r="D12" s="119">
        <f t="shared" si="0"/>
        <v>152</v>
      </c>
      <c r="E12" s="119"/>
      <c r="F12" s="119">
        <v>8</v>
      </c>
      <c r="G12" s="119">
        <f t="shared" si="1"/>
        <v>0</v>
      </c>
      <c r="H12" s="119">
        <f t="shared" si="2"/>
        <v>152</v>
      </c>
      <c r="J12" s="116"/>
      <c r="K12" s="116"/>
      <c r="L12" s="116"/>
    </row>
    <row r="13" spans="1:17" ht="13.5" x14ac:dyDescent="0.3">
      <c r="A13" s="121" t="s">
        <v>184</v>
      </c>
      <c r="B13" s="119">
        <v>22</v>
      </c>
      <c r="C13" s="119">
        <v>8</v>
      </c>
      <c r="D13" s="119">
        <f t="shared" si="0"/>
        <v>176</v>
      </c>
      <c r="E13" s="119"/>
      <c r="F13" s="119">
        <v>8</v>
      </c>
      <c r="G13" s="119">
        <f t="shared" si="1"/>
        <v>0</v>
      </c>
      <c r="H13" s="119">
        <f t="shared" si="2"/>
        <v>176</v>
      </c>
      <c r="J13" s="116"/>
      <c r="K13" s="116"/>
      <c r="L13" s="116"/>
    </row>
    <row r="14" spans="1:17" ht="13.5" x14ac:dyDescent="0.3">
      <c r="A14" s="121" t="s">
        <v>185</v>
      </c>
      <c r="B14" s="119">
        <v>22</v>
      </c>
      <c r="C14" s="119">
        <v>8</v>
      </c>
      <c r="D14" s="119">
        <f t="shared" si="0"/>
        <v>176</v>
      </c>
      <c r="E14" s="119"/>
      <c r="F14" s="119">
        <v>8</v>
      </c>
      <c r="G14" s="119">
        <f t="shared" si="1"/>
        <v>0</v>
      </c>
      <c r="H14" s="119">
        <f t="shared" si="2"/>
        <v>176</v>
      </c>
      <c r="J14" s="116"/>
      <c r="K14" s="116"/>
      <c r="L14" s="116"/>
    </row>
    <row r="15" spans="1:17" ht="13.5" x14ac:dyDescent="0.3">
      <c r="A15" s="121" t="s">
        <v>186</v>
      </c>
      <c r="B15" s="119">
        <v>20</v>
      </c>
      <c r="C15" s="119">
        <v>8</v>
      </c>
      <c r="D15" s="119">
        <f t="shared" si="0"/>
        <v>160</v>
      </c>
      <c r="E15" s="119"/>
      <c r="F15" s="119">
        <v>8</v>
      </c>
      <c r="G15" s="119">
        <f t="shared" si="1"/>
        <v>0</v>
      </c>
      <c r="H15" s="119">
        <f t="shared" si="2"/>
        <v>160</v>
      </c>
      <c r="J15" s="116"/>
      <c r="K15" s="116"/>
      <c r="L15" s="116"/>
    </row>
    <row r="16" spans="1:17" ht="13.5" x14ac:dyDescent="0.3">
      <c r="A16" s="121" t="s">
        <v>187</v>
      </c>
      <c r="B16" s="119">
        <v>20</v>
      </c>
      <c r="C16" s="119">
        <v>8</v>
      </c>
      <c r="D16" s="119">
        <f t="shared" si="0"/>
        <v>160</v>
      </c>
      <c r="E16" s="119"/>
      <c r="F16" s="119">
        <v>8</v>
      </c>
      <c r="G16" s="119">
        <f t="shared" si="1"/>
        <v>0</v>
      </c>
      <c r="H16" s="119">
        <f t="shared" si="2"/>
        <v>160</v>
      </c>
      <c r="J16" s="116"/>
      <c r="K16" s="116"/>
      <c r="L16" s="116"/>
    </row>
    <row r="17" spans="1:15" ht="13.5" x14ac:dyDescent="0.3">
      <c r="A17" s="121" t="s">
        <v>188</v>
      </c>
      <c r="B17" s="119">
        <v>21</v>
      </c>
      <c r="C17" s="119">
        <v>8</v>
      </c>
      <c r="D17" s="119">
        <f t="shared" si="0"/>
        <v>168</v>
      </c>
      <c r="E17" s="119"/>
      <c r="F17" s="119">
        <v>8</v>
      </c>
      <c r="G17" s="119">
        <f t="shared" si="1"/>
        <v>0</v>
      </c>
      <c r="H17" s="119">
        <f t="shared" si="2"/>
        <v>168</v>
      </c>
      <c r="J17" s="116"/>
      <c r="K17" s="116"/>
      <c r="L17" s="116"/>
    </row>
    <row r="18" spans="1:15" ht="12.75" x14ac:dyDescent="0.25">
      <c r="A18" s="122" t="s">
        <v>5</v>
      </c>
      <c r="B18" s="118">
        <f>SUM(B6:B17)</f>
        <v>245</v>
      </c>
      <c r="C18" s="118"/>
      <c r="D18" s="118">
        <f>SUM(D6:D17)</f>
        <v>1960</v>
      </c>
      <c r="E18" s="118">
        <f>SUM(E6:E17)</f>
        <v>0</v>
      </c>
      <c r="F18" s="118"/>
      <c r="G18" s="118">
        <f>SUM(G6:G17)</f>
        <v>0</v>
      </c>
      <c r="H18" s="118">
        <f>SUM(H6:H17)</f>
        <v>1960</v>
      </c>
      <c r="I18" s="117"/>
      <c r="J18" s="114"/>
      <c r="K18" s="114"/>
      <c r="L18" s="114"/>
    </row>
    <row r="19" spans="1:15" x14ac:dyDescent="0.2">
      <c r="A19" s="120"/>
      <c r="B19" s="130"/>
      <c r="C19" s="126"/>
      <c r="D19" s="126"/>
      <c r="E19" s="126"/>
      <c r="F19" s="124"/>
      <c r="G19" s="125"/>
      <c r="H19" s="124"/>
      <c r="L19" s="116"/>
    </row>
    <row r="20" spans="1:15" ht="25.5" customHeight="1" x14ac:dyDescent="0.25">
      <c r="A20" s="618" t="s">
        <v>238</v>
      </c>
      <c r="B20" s="619"/>
    </row>
    <row r="21" spans="1:15" ht="12.75" x14ac:dyDescent="0.25">
      <c r="A21" s="122" t="s">
        <v>235</v>
      </c>
      <c r="B21" s="112">
        <f>+B18-E18</f>
        <v>245</v>
      </c>
      <c r="F21" s="114"/>
      <c r="G21" s="114"/>
      <c r="H21" s="114"/>
      <c r="I21" s="114"/>
      <c r="K21" s="114"/>
      <c r="L21" s="114"/>
      <c r="M21" s="114"/>
      <c r="N21" s="114"/>
    </row>
    <row r="22" spans="1:15" ht="12.75" x14ac:dyDescent="0.25">
      <c r="A22" s="122" t="s">
        <v>236</v>
      </c>
      <c r="B22" s="112">
        <f>+D18-G18</f>
        <v>1960</v>
      </c>
      <c r="F22" s="115"/>
      <c r="G22" s="116"/>
      <c r="H22" s="116"/>
      <c r="I22" s="116"/>
      <c r="L22" s="116"/>
      <c r="M22" s="116"/>
      <c r="N22" s="116"/>
    </row>
    <row r="23" spans="1:15" x14ac:dyDescent="0.2">
      <c r="F23" s="115"/>
      <c r="G23" s="116"/>
      <c r="H23" s="116"/>
      <c r="I23" s="116"/>
      <c r="L23" s="116"/>
      <c r="M23" s="116"/>
      <c r="N23" s="116"/>
    </row>
    <row r="24" spans="1:15" x14ac:dyDescent="0.2">
      <c r="F24" s="115"/>
      <c r="G24" s="116"/>
      <c r="H24" s="116"/>
      <c r="I24" s="116"/>
      <c r="L24" s="116"/>
      <c r="M24" s="116"/>
      <c r="N24" s="116"/>
    </row>
    <row r="25" spans="1:15" ht="15" x14ac:dyDescent="0.25">
      <c r="A25" s="127" t="s">
        <v>173</v>
      </c>
      <c r="F25" s="115"/>
      <c r="G25" s="116"/>
      <c r="H25" s="116"/>
      <c r="I25" s="116"/>
      <c r="L25" s="116"/>
      <c r="M25" s="116"/>
      <c r="N25" s="116"/>
    </row>
    <row r="26" spans="1:15" x14ac:dyDescent="0.2">
      <c r="F26" s="115"/>
      <c r="G26" s="116"/>
      <c r="H26" s="116"/>
      <c r="I26" s="116"/>
      <c r="L26" s="116"/>
      <c r="M26" s="116"/>
      <c r="N26" s="116"/>
    </row>
    <row r="27" spans="1:15" s="90" customFormat="1" ht="17.25" customHeight="1" x14ac:dyDescent="0.25">
      <c r="A27" s="623" t="s">
        <v>237</v>
      </c>
      <c r="B27" s="623"/>
      <c r="C27" s="623"/>
      <c r="D27" s="623"/>
      <c r="E27" s="623"/>
      <c r="F27" s="623"/>
      <c r="G27" s="623"/>
      <c r="H27" s="623"/>
      <c r="I27" s="623"/>
      <c r="J27" s="623"/>
      <c r="K27" s="623"/>
      <c r="L27" s="623"/>
      <c r="M27" s="623"/>
      <c r="N27" s="623"/>
      <c r="O27" s="623"/>
    </row>
    <row r="28" spans="1:15" s="91" customFormat="1" ht="18" customHeight="1" x14ac:dyDescent="0.2">
      <c r="A28" s="624" t="s">
        <v>111</v>
      </c>
      <c r="B28" s="624" t="s">
        <v>112</v>
      </c>
      <c r="C28" s="624" t="s">
        <v>114</v>
      </c>
      <c r="D28" s="624" t="s">
        <v>115</v>
      </c>
      <c r="E28" s="624" t="s">
        <v>117</v>
      </c>
      <c r="F28" s="92" t="s">
        <v>118</v>
      </c>
      <c r="G28" s="92" t="s">
        <v>191</v>
      </c>
      <c r="H28" s="93" t="s">
        <v>119</v>
      </c>
      <c r="I28" s="93" t="s">
        <v>192</v>
      </c>
      <c r="J28" s="624" t="s">
        <v>193</v>
      </c>
      <c r="K28" s="626" t="s">
        <v>194</v>
      </c>
      <c r="L28" s="624" t="s">
        <v>195</v>
      </c>
      <c r="M28" s="624" t="s">
        <v>196</v>
      </c>
      <c r="N28" s="624" t="s">
        <v>197</v>
      </c>
    </row>
    <row r="29" spans="1:15" s="90" customFormat="1" x14ac:dyDescent="0.2">
      <c r="A29" s="625"/>
      <c r="B29" s="625"/>
      <c r="C29" s="625"/>
      <c r="D29" s="625"/>
      <c r="E29" s="625"/>
      <c r="F29" s="628" t="s">
        <v>198</v>
      </c>
      <c r="G29" s="628"/>
      <c r="H29" s="629" t="s">
        <v>199</v>
      </c>
      <c r="I29" s="629"/>
      <c r="J29" s="625"/>
      <c r="K29" s="627"/>
      <c r="L29" s="625"/>
      <c r="M29" s="625"/>
      <c r="N29" s="625"/>
    </row>
    <row r="30" spans="1:15" s="136" customFormat="1" ht="77.25" customHeight="1" x14ac:dyDescent="0.3">
      <c r="A30" s="132" t="s">
        <v>200</v>
      </c>
      <c r="B30" s="132" t="s">
        <v>201</v>
      </c>
      <c r="C30" s="133" t="s">
        <v>202</v>
      </c>
      <c r="D30" s="133" t="s">
        <v>189</v>
      </c>
      <c r="E30" s="134" t="s">
        <v>203</v>
      </c>
      <c r="F30" s="133" t="s">
        <v>204</v>
      </c>
      <c r="G30" s="133" t="s">
        <v>205</v>
      </c>
      <c r="H30" s="133" t="s">
        <v>206</v>
      </c>
      <c r="I30" s="133" t="s">
        <v>207</v>
      </c>
      <c r="J30" s="133" t="s">
        <v>208</v>
      </c>
      <c r="K30" s="135" t="s">
        <v>209</v>
      </c>
      <c r="L30" s="133" t="s">
        <v>210</v>
      </c>
      <c r="M30" s="133" t="s">
        <v>211</v>
      </c>
      <c r="N30" s="133" t="s">
        <v>212</v>
      </c>
    </row>
    <row r="31" spans="1:15" s="32" customFormat="1" ht="16.5" x14ac:dyDescent="0.3">
      <c r="A31" s="137"/>
      <c r="B31" s="137"/>
      <c r="C31" s="137"/>
      <c r="D31" s="137"/>
      <c r="E31" s="137"/>
      <c r="F31" s="138">
        <v>0.1</v>
      </c>
      <c r="G31" s="138">
        <v>0.05</v>
      </c>
      <c r="H31" s="138">
        <v>2.5000000000000001E-2</v>
      </c>
      <c r="I31" s="139">
        <f>+I32/E32</f>
        <v>6.1224489795918366E-2</v>
      </c>
      <c r="J31" s="140">
        <f>SUM(F31:I31)</f>
        <v>0.23622448979591837</v>
      </c>
      <c r="K31" s="141"/>
      <c r="L31" s="142"/>
      <c r="M31" s="142"/>
      <c r="N31" s="137"/>
    </row>
    <row r="32" spans="1:15" s="136" customFormat="1" ht="13.5" x14ac:dyDescent="0.3">
      <c r="A32" s="119" t="s">
        <v>423</v>
      </c>
      <c r="B32" s="119">
        <v>1</v>
      </c>
      <c r="C32" s="119">
        <f>+B21</f>
        <v>245</v>
      </c>
      <c r="D32" s="119">
        <v>0</v>
      </c>
      <c r="E32" s="143">
        <f t="shared" ref="E32:E38" si="3">+C32-D32</f>
        <v>245</v>
      </c>
      <c r="F32" s="144">
        <f t="shared" ref="F32:F38" si="4">+E32*$F$31</f>
        <v>24.5</v>
      </c>
      <c r="G32" s="145">
        <f t="shared" ref="G32:G38" si="5">+E32*$G$31</f>
        <v>12.25</v>
      </c>
      <c r="H32" s="145">
        <f t="shared" ref="H32:H38" si="6">+E32*$H$31</f>
        <v>6.125</v>
      </c>
      <c r="I32" s="144">
        <v>15</v>
      </c>
      <c r="J32" s="144">
        <f>SUM(F32:I32)</f>
        <v>57.875</v>
      </c>
      <c r="K32" s="146">
        <f>+E32-J32</f>
        <v>187.125</v>
      </c>
      <c r="L32" s="147">
        <v>8</v>
      </c>
      <c r="M32" s="147">
        <f>+K32*L32</f>
        <v>1497</v>
      </c>
      <c r="N32" s="147">
        <f>+M32*B32</f>
        <v>1497</v>
      </c>
    </row>
    <row r="33" spans="1:17" s="136" customFormat="1" ht="13.5" x14ac:dyDescent="0.3">
      <c r="A33" s="119" t="s">
        <v>567</v>
      </c>
      <c r="B33" s="119">
        <v>2</v>
      </c>
      <c r="C33" s="119">
        <f>+B21</f>
        <v>245</v>
      </c>
      <c r="D33" s="119">
        <f>+'[2]2. Días -horas hábiles x vig'!D63</f>
        <v>0</v>
      </c>
      <c r="E33" s="143">
        <f t="shared" si="3"/>
        <v>245</v>
      </c>
      <c r="F33" s="144">
        <f t="shared" si="4"/>
        <v>24.5</v>
      </c>
      <c r="G33" s="145">
        <f t="shared" si="5"/>
        <v>12.25</v>
      </c>
      <c r="H33" s="145">
        <f t="shared" si="6"/>
        <v>6.125</v>
      </c>
      <c r="I33" s="144">
        <v>0</v>
      </c>
      <c r="J33" s="144">
        <f>SUM(F33:I33)</f>
        <v>42.875</v>
      </c>
      <c r="K33" s="146">
        <f>+E33-J33</f>
        <v>202.125</v>
      </c>
      <c r="L33" s="147">
        <v>8</v>
      </c>
      <c r="M33" s="147">
        <f>+K33*L33</f>
        <v>1617</v>
      </c>
      <c r="N33" s="147">
        <f>+M33*B33</f>
        <v>3234</v>
      </c>
    </row>
    <row r="34" spans="1:17" s="136" customFormat="1" ht="13.5" x14ac:dyDescent="0.3">
      <c r="A34" s="119" t="s">
        <v>477</v>
      </c>
      <c r="B34" s="119">
        <v>6</v>
      </c>
      <c r="C34" s="119">
        <f>+B21</f>
        <v>245</v>
      </c>
      <c r="D34" s="119">
        <v>0</v>
      </c>
      <c r="E34" s="143">
        <f t="shared" si="3"/>
        <v>245</v>
      </c>
      <c r="F34" s="144">
        <f t="shared" si="4"/>
        <v>24.5</v>
      </c>
      <c r="G34" s="145">
        <f t="shared" si="5"/>
        <v>12.25</v>
      </c>
      <c r="H34" s="145">
        <f t="shared" si="6"/>
        <v>6.125</v>
      </c>
      <c r="I34" s="144">
        <v>0</v>
      </c>
      <c r="J34" s="144">
        <f>SUM(F34:I34)</f>
        <v>42.875</v>
      </c>
      <c r="K34" s="146">
        <f>+E34-J34</f>
        <v>202.125</v>
      </c>
      <c r="L34" s="147">
        <v>8</v>
      </c>
      <c r="M34" s="147">
        <f>+K34*L34</f>
        <v>1617</v>
      </c>
      <c r="N34" s="147">
        <f>+M34*B34</f>
        <v>9702</v>
      </c>
    </row>
    <row r="35" spans="1:17" s="136" customFormat="1" ht="13.5" x14ac:dyDescent="0.3">
      <c r="A35" s="119"/>
      <c r="B35" s="119"/>
      <c r="C35" s="119"/>
      <c r="D35" s="119">
        <v>0</v>
      </c>
      <c r="E35" s="143">
        <f t="shared" si="3"/>
        <v>0</v>
      </c>
      <c r="F35" s="144">
        <f t="shared" si="4"/>
        <v>0</v>
      </c>
      <c r="G35" s="145">
        <f t="shared" si="5"/>
        <v>0</v>
      </c>
      <c r="H35" s="145">
        <f t="shared" si="6"/>
        <v>0</v>
      </c>
      <c r="I35" s="144">
        <v>0</v>
      </c>
      <c r="J35" s="144">
        <f t="shared" ref="J35:J42" si="7">SUM(F35:I35)</f>
        <v>0</v>
      </c>
      <c r="K35" s="146">
        <f t="shared" ref="K35:K42" si="8">+E35-J35</f>
        <v>0</v>
      </c>
      <c r="L35" s="147">
        <v>8</v>
      </c>
      <c r="M35" s="147">
        <f t="shared" ref="M35:M42" si="9">+K35*L35</f>
        <v>0</v>
      </c>
      <c r="N35" s="147">
        <f t="shared" ref="N35:N42" si="10">+M35*B35</f>
        <v>0</v>
      </c>
    </row>
    <row r="36" spans="1:17" s="136" customFormat="1" ht="13.5" x14ac:dyDescent="0.3">
      <c r="A36" s="119"/>
      <c r="B36" s="119"/>
      <c r="C36" s="119"/>
      <c r="D36" s="119">
        <v>0</v>
      </c>
      <c r="E36" s="143">
        <f t="shared" si="3"/>
        <v>0</v>
      </c>
      <c r="F36" s="144">
        <f t="shared" si="4"/>
        <v>0</v>
      </c>
      <c r="G36" s="145">
        <f t="shared" si="5"/>
        <v>0</v>
      </c>
      <c r="H36" s="145">
        <f t="shared" si="6"/>
        <v>0</v>
      </c>
      <c r="I36" s="144">
        <v>0</v>
      </c>
      <c r="J36" s="144">
        <f t="shared" si="7"/>
        <v>0</v>
      </c>
      <c r="K36" s="146">
        <f t="shared" si="8"/>
        <v>0</v>
      </c>
      <c r="L36" s="147">
        <v>8</v>
      </c>
      <c r="M36" s="147">
        <f t="shared" si="9"/>
        <v>0</v>
      </c>
      <c r="N36" s="147">
        <f t="shared" si="10"/>
        <v>0</v>
      </c>
    </row>
    <row r="37" spans="1:17" s="136" customFormat="1" ht="13.5" x14ac:dyDescent="0.3">
      <c r="A37" s="119"/>
      <c r="B37" s="119"/>
      <c r="C37" s="119"/>
      <c r="D37" s="119">
        <v>0</v>
      </c>
      <c r="E37" s="143">
        <f t="shared" si="3"/>
        <v>0</v>
      </c>
      <c r="F37" s="144">
        <f t="shared" si="4"/>
        <v>0</v>
      </c>
      <c r="G37" s="145">
        <f t="shared" si="5"/>
        <v>0</v>
      </c>
      <c r="H37" s="145">
        <f t="shared" si="6"/>
        <v>0</v>
      </c>
      <c r="I37" s="144">
        <v>0</v>
      </c>
      <c r="J37" s="144">
        <f t="shared" si="7"/>
        <v>0</v>
      </c>
      <c r="K37" s="146">
        <f t="shared" si="8"/>
        <v>0</v>
      </c>
      <c r="L37" s="147">
        <v>8</v>
      </c>
      <c r="M37" s="147">
        <f t="shared" si="9"/>
        <v>0</v>
      </c>
      <c r="N37" s="147">
        <f t="shared" si="10"/>
        <v>0</v>
      </c>
    </row>
    <row r="38" spans="1:17" s="136" customFormat="1" ht="13.5" x14ac:dyDescent="0.3">
      <c r="A38" s="119"/>
      <c r="B38" s="119"/>
      <c r="C38" s="119"/>
      <c r="D38" s="119">
        <v>0</v>
      </c>
      <c r="E38" s="143">
        <f t="shared" si="3"/>
        <v>0</v>
      </c>
      <c r="F38" s="144">
        <f t="shared" si="4"/>
        <v>0</v>
      </c>
      <c r="G38" s="145">
        <f t="shared" si="5"/>
        <v>0</v>
      </c>
      <c r="H38" s="145">
        <f t="shared" si="6"/>
        <v>0</v>
      </c>
      <c r="I38" s="144">
        <v>0</v>
      </c>
      <c r="J38" s="144">
        <f t="shared" si="7"/>
        <v>0</v>
      </c>
      <c r="K38" s="146">
        <f t="shared" si="8"/>
        <v>0</v>
      </c>
      <c r="L38" s="147">
        <v>8</v>
      </c>
      <c r="M38" s="147">
        <f t="shared" si="9"/>
        <v>0</v>
      </c>
      <c r="N38" s="147">
        <f t="shared" si="10"/>
        <v>0</v>
      </c>
    </row>
    <row r="39" spans="1:17" s="136" customFormat="1" ht="13.5" x14ac:dyDescent="0.3">
      <c r="A39" s="119"/>
      <c r="B39" s="119"/>
      <c r="C39" s="119"/>
      <c r="D39" s="119"/>
      <c r="E39" s="143"/>
      <c r="F39" s="144"/>
      <c r="G39" s="145"/>
      <c r="H39" s="145"/>
      <c r="I39" s="144"/>
      <c r="J39" s="144">
        <f t="shared" si="7"/>
        <v>0</v>
      </c>
      <c r="K39" s="146">
        <f t="shared" si="8"/>
        <v>0</v>
      </c>
      <c r="L39" s="147"/>
      <c r="M39" s="147">
        <f t="shared" si="9"/>
        <v>0</v>
      </c>
      <c r="N39" s="147">
        <f t="shared" si="10"/>
        <v>0</v>
      </c>
    </row>
    <row r="40" spans="1:17" s="136" customFormat="1" ht="13.5" x14ac:dyDescent="0.3">
      <c r="A40" s="119"/>
      <c r="B40" s="119"/>
      <c r="C40" s="119"/>
      <c r="D40" s="119"/>
      <c r="E40" s="143"/>
      <c r="F40" s="144"/>
      <c r="G40" s="145"/>
      <c r="H40" s="145"/>
      <c r="I40" s="144"/>
      <c r="J40" s="144">
        <f t="shared" si="7"/>
        <v>0</v>
      </c>
      <c r="K40" s="146">
        <f t="shared" si="8"/>
        <v>0</v>
      </c>
      <c r="L40" s="147"/>
      <c r="M40" s="147">
        <f t="shared" si="9"/>
        <v>0</v>
      </c>
      <c r="N40" s="147">
        <f t="shared" si="10"/>
        <v>0</v>
      </c>
    </row>
    <row r="41" spans="1:17" s="136" customFormat="1" ht="13.5" x14ac:dyDescent="0.3">
      <c r="A41" s="119"/>
      <c r="B41" s="119"/>
      <c r="C41" s="119"/>
      <c r="D41" s="119"/>
      <c r="E41" s="143"/>
      <c r="F41" s="144"/>
      <c r="G41" s="145"/>
      <c r="H41" s="145"/>
      <c r="I41" s="144"/>
      <c r="J41" s="144">
        <f t="shared" si="7"/>
        <v>0</v>
      </c>
      <c r="K41" s="146">
        <f t="shared" si="8"/>
        <v>0</v>
      </c>
      <c r="L41" s="147"/>
      <c r="M41" s="147">
        <f t="shared" si="9"/>
        <v>0</v>
      </c>
      <c r="N41" s="147">
        <f t="shared" si="10"/>
        <v>0</v>
      </c>
    </row>
    <row r="42" spans="1:17" s="136" customFormat="1" ht="13.5" x14ac:dyDescent="0.3">
      <c r="A42" s="119"/>
      <c r="B42" s="119"/>
      <c r="C42" s="119"/>
      <c r="D42" s="119"/>
      <c r="E42" s="143"/>
      <c r="F42" s="144"/>
      <c r="G42" s="145"/>
      <c r="H42" s="145"/>
      <c r="I42" s="144"/>
      <c r="J42" s="144">
        <f t="shared" si="7"/>
        <v>0</v>
      </c>
      <c r="K42" s="146">
        <f t="shared" si="8"/>
        <v>0</v>
      </c>
      <c r="L42" s="147"/>
      <c r="M42" s="147">
        <f t="shared" si="9"/>
        <v>0</v>
      </c>
      <c r="N42" s="147">
        <f t="shared" si="10"/>
        <v>0</v>
      </c>
    </row>
    <row r="43" spans="1:17" s="136" customFormat="1" ht="13.5" x14ac:dyDescent="0.3">
      <c r="A43" s="148"/>
      <c r="B43" s="149"/>
      <c r="C43" s="149"/>
      <c r="D43" s="149"/>
      <c r="E43" s="149"/>
      <c r="F43" s="149"/>
      <c r="G43" s="149"/>
      <c r="H43" s="149"/>
      <c r="I43" s="149"/>
      <c r="J43" s="150" t="s">
        <v>229</v>
      </c>
      <c r="K43" s="151">
        <f>SUM(K32:K42)</f>
        <v>591.375</v>
      </c>
      <c r="L43" s="151"/>
      <c r="M43" s="151"/>
      <c r="N43" s="151">
        <f>SUM(N32:N42)</f>
        <v>14433</v>
      </c>
    </row>
    <row r="44" spans="1:17" s="152" customFormat="1" ht="13.5" x14ac:dyDescent="0.3">
      <c r="I44" s="153"/>
      <c r="J44" s="153"/>
      <c r="K44" s="153"/>
      <c r="L44" s="153"/>
      <c r="M44" s="153"/>
      <c r="N44" s="153"/>
      <c r="O44" s="153"/>
      <c r="P44" s="153"/>
      <c r="Q44" s="153"/>
    </row>
    <row r="45" spans="1:17" s="152" customFormat="1" ht="13.5" x14ac:dyDescent="0.3">
      <c r="I45" s="153"/>
      <c r="J45" s="153"/>
      <c r="K45" s="153"/>
      <c r="L45" s="153"/>
      <c r="M45" s="153"/>
      <c r="N45" s="153"/>
      <c r="O45" s="153"/>
      <c r="P45" s="153"/>
      <c r="Q45" s="153"/>
    </row>
    <row r="46" spans="1:17" s="152" customFormat="1" ht="13.5" x14ac:dyDescent="0.3">
      <c r="I46" s="153"/>
      <c r="J46" s="153"/>
      <c r="K46" s="153"/>
      <c r="L46" s="153"/>
      <c r="M46" s="153"/>
      <c r="N46" s="153"/>
      <c r="O46" s="153"/>
      <c r="P46" s="153"/>
      <c r="Q46" s="153"/>
    </row>
    <row r="48" spans="1:17" ht="23.25" customHeight="1" x14ac:dyDescent="0.25">
      <c r="A48" s="618" t="s">
        <v>239</v>
      </c>
      <c r="B48" s="619"/>
    </row>
    <row r="49" spans="1:3" ht="22.5" customHeight="1" x14ac:dyDescent="0.25">
      <c r="A49" s="122" t="s">
        <v>235</v>
      </c>
      <c r="B49" s="154">
        <f>K43</f>
        <v>591.375</v>
      </c>
    </row>
    <row r="50" spans="1:3" ht="27.75" customHeight="1" x14ac:dyDescent="0.25">
      <c r="A50" s="155" t="s">
        <v>240</v>
      </c>
      <c r="B50" s="154">
        <f>+N43</f>
        <v>14433</v>
      </c>
    </row>
    <row r="54" spans="1:3" ht="12" thickBot="1" x14ac:dyDescent="0.25"/>
    <row r="55" spans="1:3" ht="41.25" customHeight="1" x14ac:dyDescent="0.25">
      <c r="A55" s="621" t="s">
        <v>262</v>
      </c>
      <c r="B55" s="622"/>
    </row>
    <row r="56" spans="1:3" ht="15" x14ac:dyDescent="0.25">
      <c r="A56" s="5"/>
      <c r="B56" s="171" t="s">
        <v>175</v>
      </c>
    </row>
    <row r="57" spans="1:3" ht="25.5" x14ac:dyDescent="0.25">
      <c r="A57" s="172" t="s">
        <v>108</v>
      </c>
      <c r="B57" s="173">
        <f>+'1. Horas requeridas PAAI'!I95</f>
        <v>15385</v>
      </c>
    </row>
    <row r="58" spans="1:3" ht="25.5" x14ac:dyDescent="0.25">
      <c r="A58" s="172" t="s">
        <v>190</v>
      </c>
      <c r="B58" s="174">
        <f>+B50</f>
        <v>14433</v>
      </c>
    </row>
    <row r="59" spans="1:3" ht="12.75" x14ac:dyDescent="0.25">
      <c r="A59" s="172" t="s">
        <v>264</v>
      </c>
      <c r="B59" s="174">
        <f>+B58-B57</f>
        <v>-952</v>
      </c>
      <c r="C59" s="233">
        <f>+B59/1624</f>
        <v>-0.58620689655172409</v>
      </c>
    </row>
    <row r="60" spans="1:3" ht="36.75" customHeight="1" thickBot="1" x14ac:dyDescent="0.3">
      <c r="A60" s="175" t="s">
        <v>263</v>
      </c>
      <c r="B60" s="176" t="str">
        <f>IF(B58&gt;B57,"NO PRESENTA DÉFICIT","PRESENTA DÉFICIT")</f>
        <v>PRESENTA DÉFICIT</v>
      </c>
    </row>
    <row r="61" spans="1:3" ht="15" x14ac:dyDescent="0.25">
      <c r="A61"/>
      <c r="B61"/>
    </row>
    <row r="62" spans="1:3" ht="15" x14ac:dyDescent="0.25">
      <c r="A62"/>
    </row>
  </sheetData>
  <mergeCells count="19">
    <mergeCell ref="C28:C29"/>
    <mergeCell ref="D28:D29"/>
    <mergeCell ref="E28:E29"/>
    <mergeCell ref="B1:G1"/>
    <mergeCell ref="A20:B20"/>
    <mergeCell ref="A3:H3"/>
    <mergeCell ref="A55:B55"/>
    <mergeCell ref="A4:H4"/>
    <mergeCell ref="A27:O27"/>
    <mergeCell ref="A48:B48"/>
    <mergeCell ref="J28:J29"/>
    <mergeCell ref="K28:K29"/>
    <mergeCell ref="L28:L29"/>
    <mergeCell ref="M28:M29"/>
    <mergeCell ref="N28:N29"/>
    <mergeCell ref="F29:G29"/>
    <mergeCell ref="H29:I29"/>
    <mergeCell ref="A28:A29"/>
    <mergeCell ref="B28:B29"/>
  </mergeCells>
  <dataValidations count="8">
    <dataValidation allowBlank="1" showInputMessage="1" showErrorMessage="1" prompt="Registre el numero de auditores de la OCI, discrimado por tipo de vinculacion ej Carrera Administrativa, Provisional o Contratista" sqref="B30"/>
    <dataValidation allowBlank="1" showInputMessage="1" showErrorMessage="1" prompt="Registre el tipo de vinculacion por auditor disponible en el equipo: Carrera Administrativa, Provisional,  Contratista  u otro." sqref="A30"/>
    <dataValidation allowBlank="1" showInputMessage="1" showErrorMessage="1" prompt="En caso de contar con auditores con permiso sindical registrelo de manera independiente, para efectuar el calculo respectivo" sqref="D30"/>
    <dataValidation allowBlank="1" showInputMessage="1" showErrorMessage="1" prompt="Registre en la celda inferior (amarilla) el % estimado a actividades administrativas y/o atencion a entes de control" sqref="F30"/>
    <dataValidation allowBlank="1" showInputMessage="1" showErrorMessage="1" prompt="Registre en celda inferior (amarilla) &quot; el % estimado a reuniones y/o capacitaciones" sqref="G30"/>
    <dataValidation allowBlank="1" showInputMessage="1" showErrorMessage="1" prompt="Registre en la en la celda inferior (amarilla) el % estimado por incapacidades y permisos" sqref="H30"/>
    <dataValidation allowBlank="1" showInputMessage="1" showErrorMessage="1" prompt="Registre los 15 dias habiles correspondientes de los auditores con derecho a disfrute a vacaciones" sqref="I30"/>
    <dataValidation allowBlank="1" showInputMessage="1" showErrorMessage="1" prompt="Registre el numero de horas laborables por tipo de vinculacion" sqref="L30"/>
  </dataValidations>
  <hyperlinks>
    <hyperlink ref="A25" r:id="rId1"/>
  </hyperlinks>
  <pageMargins left="0.7" right="0.7" top="0.75" bottom="0.75" header="0.3" footer="0.3"/>
  <pageSetup paperSize="9" orientation="portrait"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
  <sheetViews>
    <sheetView workbookViewId="0">
      <pane ySplit="2" topLeftCell="A3" activePane="bottomLeft" state="frozen"/>
      <selection activeCell="C8" sqref="C8:V8"/>
      <selection pane="bottomLeft" activeCell="C8" sqref="C8:V8"/>
    </sheetView>
  </sheetViews>
  <sheetFormatPr baseColWidth="10" defaultColWidth="18.85546875" defaultRowHeight="14.25" x14ac:dyDescent="0.25"/>
  <cols>
    <col min="1" max="1" width="20.140625" style="405" bestFit="1" customWidth="1"/>
    <col min="2" max="2" width="14.28515625" style="405" bestFit="1" customWidth="1"/>
    <col min="3" max="3" width="14" style="405" bestFit="1" customWidth="1"/>
    <col min="4" max="4" width="21.7109375" style="405" bestFit="1" customWidth="1"/>
    <col min="5" max="5" width="17.5703125" style="405" bestFit="1" customWidth="1"/>
    <col min="6" max="6" width="28.28515625" style="405" bestFit="1" customWidth="1"/>
    <col min="7" max="7" width="45.7109375" style="405" customWidth="1"/>
    <col min="8" max="8" width="102" style="405" bestFit="1" customWidth="1"/>
    <col min="9" max="9" width="26.5703125" style="405" customWidth="1"/>
    <col min="10" max="10" width="14" style="405" bestFit="1" customWidth="1"/>
    <col min="11" max="11" width="18.140625" style="405" bestFit="1" customWidth="1"/>
    <col min="12" max="12" width="20.42578125" style="405" bestFit="1" customWidth="1"/>
    <col min="13" max="13" width="18.140625" style="405" bestFit="1" customWidth="1"/>
    <col min="14" max="14" width="15" style="405" bestFit="1" customWidth="1"/>
    <col min="15" max="15" width="18.85546875" style="405" bestFit="1" customWidth="1"/>
    <col min="16" max="16" width="19.140625" style="405" bestFit="1" customWidth="1"/>
    <col min="17" max="17" width="24" style="405" bestFit="1" customWidth="1"/>
    <col min="18" max="18" width="22.140625" style="405" bestFit="1" customWidth="1"/>
    <col min="19" max="19" width="20.85546875" style="405" bestFit="1" customWidth="1"/>
    <col min="20" max="20" width="17" style="405" bestFit="1" customWidth="1"/>
    <col min="21" max="21" width="15.140625" style="405" bestFit="1" customWidth="1"/>
    <col min="22" max="22" width="14.28515625" style="405" bestFit="1" customWidth="1"/>
    <col min="23" max="23" width="15.42578125" style="405" bestFit="1" customWidth="1"/>
    <col min="24" max="24" width="16" style="405" bestFit="1" customWidth="1"/>
    <col min="25" max="16384" width="18.85546875" style="405"/>
  </cols>
  <sheetData>
    <row r="1" spans="1:24" ht="15.75" thickBot="1" x14ac:dyDescent="0.3">
      <c r="I1" s="630" t="s">
        <v>584</v>
      </c>
      <c r="J1" s="631"/>
      <c r="K1" s="631"/>
      <c r="L1" s="631"/>
      <c r="M1" s="631"/>
      <c r="N1" s="631"/>
      <c r="O1" s="632"/>
      <c r="P1" s="633" t="s">
        <v>589</v>
      </c>
      <c r="Q1" s="634"/>
      <c r="R1" s="634"/>
      <c r="S1" s="634"/>
      <c r="T1" s="634"/>
      <c r="U1" s="634"/>
      <c r="V1" s="635"/>
    </row>
    <row r="2" spans="1:24" ht="75.75" thickBot="1" x14ac:dyDescent="0.3">
      <c r="A2" s="419" t="s">
        <v>487</v>
      </c>
      <c r="B2" s="447" t="s">
        <v>488</v>
      </c>
      <c r="C2" s="447" t="s">
        <v>489</v>
      </c>
      <c r="D2" s="447" t="s">
        <v>490</v>
      </c>
      <c r="E2" s="447" t="s">
        <v>491</v>
      </c>
      <c r="F2" s="447" t="s">
        <v>492</v>
      </c>
      <c r="G2" s="447" t="s">
        <v>590</v>
      </c>
      <c r="H2" s="420" t="s">
        <v>493</v>
      </c>
      <c r="I2" s="422" t="s">
        <v>587</v>
      </c>
      <c r="J2" s="423" t="s">
        <v>494</v>
      </c>
      <c r="K2" s="423" t="s">
        <v>495</v>
      </c>
      <c r="L2" s="423" t="s">
        <v>496</v>
      </c>
      <c r="M2" s="423" t="s">
        <v>497</v>
      </c>
      <c r="N2" s="423" t="s">
        <v>585</v>
      </c>
      <c r="O2" s="424" t="s">
        <v>586</v>
      </c>
      <c r="P2" s="448" t="s">
        <v>588</v>
      </c>
      <c r="Q2" s="449" t="s">
        <v>494</v>
      </c>
      <c r="R2" s="449" t="s">
        <v>495</v>
      </c>
      <c r="S2" s="449" t="s">
        <v>496</v>
      </c>
      <c r="T2" s="449" t="s">
        <v>497</v>
      </c>
      <c r="U2" s="449" t="s">
        <v>585</v>
      </c>
      <c r="V2" s="450" t="s">
        <v>586</v>
      </c>
      <c r="W2" s="419" t="s">
        <v>498</v>
      </c>
      <c r="X2" s="420" t="s">
        <v>515</v>
      </c>
    </row>
    <row r="3" spans="1:24" ht="85.5" x14ac:dyDescent="0.25">
      <c r="A3" s="440" t="s">
        <v>499</v>
      </c>
      <c r="B3" s="418" t="s">
        <v>390</v>
      </c>
      <c r="C3" s="418">
        <v>3153481040</v>
      </c>
      <c r="D3" s="444" t="s">
        <v>500</v>
      </c>
      <c r="E3" s="418">
        <v>84111603</v>
      </c>
      <c r="F3" s="418" t="s">
        <v>573</v>
      </c>
      <c r="G3" s="445" t="s">
        <v>591</v>
      </c>
      <c r="H3" s="446" t="s">
        <v>508</v>
      </c>
      <c r="I3" s="425" t="s">
        <v>599</v>
      </c>
      <c r="J3" s="402">
        <v>5</v>
      </c>
      <c r="K3" s="401" t="s">
        <v>502</v>
      </c>
      <c r="L3" s="401" t="s">
        <v>503</v>
      </c>
      <c r="M3" s="401" t="s">
        <v>504</v>
      </c>
      <c r="N3" s="421">
        <v>7500000</v>
      </c>
      <c r="O3" s="426">
        <f t="shared" ref="O3:O10" si="0">+N3*5</f>
        <v>37500000</v>
      </c>
      <c r="P3" s="451" t="s">
        <v>600</v>
      </c>
      <c r="Q3" s="414">
        <v>7</v>
      </c>
      <c r="R3" s="414" t="s">
        <v>502</v>
      </c>
      <c r="S3" s="414" t="s">
        <v>503</v>
      </c>
      <c r="T3" s="414" t="s">
        <v>504</v>
      </c>
      <c r="U3" s="415">
        <v>7725000</v>
      </c>
      <c r="V3" s="416">
        <v>54075000</v>
      </c>
      <c r="W3" s="440" t="s">
        <v>505</v>
      </c>
      <c r="X3" s="441" t="s">
        <v>582</v>
      </c>
    </row>
    <row r="4" spans="1:24" ht="114" x14ac:dyDescent="0.25">
      <c r="A4" s="433" t="s">
        <v>499</v>
      </c>
      <c r="B4" s="398" t="s">
        <v>390</v>
      </c>
      <c r="C4" s="398">
        <v>3153481040</v>
      </c>
      <c r="D4" s="400" t="s">
        <v>500</v>
      </c>
      <c r="E4" s="398">
        <v>84111603</v>
      </c>
      <c r="F4" s="398" t="s">
        <v>574</v>
      </c>
      <c r="G4" s="399" t="s">
        <v>592</v>
      </c>
      <c r="H4" s="434" t="s">
        <v>501</v>
      </c>
      <c r="I4" s="425" t="s">
        <v>599</v>
      </c>
      <c r="J4" s="404">
        <v>5</v>
      </c>
      <c r="K4" s="403" t="s">
        <v>502</v>
      </c>
      <c r="L4" s="403" t="s">
        <v>503</v>
      </c>
      <c r="M4" s="403" t="s">
        <v>504</v>
      </c>
      <c r="N4" s="408">
        <v>7500000</v>
      </c>
      <c r="O4" s="427">
        <f t="shared" si="0"/>
        <v>37500000</v>
      </c>
      <c r="P4" s="451" t="s">
        <v>600</v>
      </c>
      <c r="Q4" s="406">
        <v>7</v>
      </c>
      <c r="R4" s="406" t="s">
        <v>502</v>
      </c>
      <c r="S4" s="406" t="s">
        <v>503</v>
      </c>
      <c r="T4" s="406" t="s">
        <v>504</v>
      </c>
      <c r="U4" s="407">
        <v>7725000</v>
      </c>
      <c r="V4" s="409">
        <v>54075000</v>
      </c>
      <c r="W4" s="433" t="s">
        <v>505</v>
      </c>
      <c r="X4" s="442" t="s">
        <v>582</v>
      </c>
    </row>
    <row r="5" spans="1:24" ht="142.5" x14ac:dyDescent="0.25">
      <c r="A5" s="433" t="s">
        <v>499</v>
      </c>
      <c r="B5" s="398" t="s">
        <v>390</v>
      </c>
      <c r="C5" s="398">
        <v>3153481040</v>
      </c>
      <c r="D5" s="400" t="s">
        <v>500</v>
      </c>
      <c r="E5" s="398">
        <v>84111603</v>
      </c>
      <c r="F5" s="398" t="s">
        <v>575</v>
      </c>
      <c r="G5" s="399" t="s">
        <v>593</v>
      </c>
      <c r="H5" s="434" t="s">
        <v>507</v>
      </c>
      <c r="I5" s="425" t="s">
        <v>599</v>
      </c>
      <c r="J5" s="404">
        <v>5</v>
      </c>
      <c r="K5" s="403" t="s">
        <v>502</v>
      </c>
      <c r="L5" s="403" t="s">
        <v>503</v>
      </c>
      <c r="M5" s="403" t="s">
        <v>504</v>
      </c>
      <c r="N5" s="408">
        <v>7500000</v>
      </c>
      <c r="O5" s="427">
        <f t="shared" si="0"/>
        <v>37500000</v>
      </c>
      <c r="P5" s="451" t="s">
        <v>600</v>
      </c>
      <c r="Q5" s="406">
        <v>7</v>
      </c>
      <c r="R5" s="406" t="s">
        <v>502</v>
      </c>
      <c r="S5" s="406" t="s">
        <v>503</v>
      </c>
      <c r="T5" s="406" t="s">
        <v>504</v>
      </c>
      <c r="U5" s="407">
        <v>7725000</v>
      </c>
      <c r="V5" s="409">
        <v>54075000</v>
      </c>
      <c r="W5" s="433" t="s">
        <v>505</v>
      </c>
      <c r="X5" s="442" t="s">
        <v>582</v>
      </c>
    </row>
    <row r="6" spans="1:24" ht="156.75" x14ac:dyDescent="0.25">
      <c r="A6" s="433" t="s">
        <v>499</v>
      </c>
      <c r="B6" s="398" t="s">
        <v>390</v>
      </c>
      <c r="C6" s="398">
        <v>3153481040</v>
      </c>
      <c r="D6" s="400" t="s">
        <v>500</v>
      </c>
      <c r="E6" s="398">
        <v>84111603</v>
      </c>
      <c r="F6" s="398" t="s">
        <v>576</v>
      </c>
      <c r="G6" s="399" t="s">
        <v>594</v>
      </c>
      <c r="H6" s="434" t="s">
        <v>581</v>
      </c>
      <c r="I6" s="425" t="s">
        <v>599</v>
      </c>
      <c r="J6" s="404">
        <v>5</v>
      </c>
      <c r="K6" s="403" t="s">
        <v>502</v>
      </c>
      <c r="L6" s="403" t="s">
        <v>503</v>
      </c>
      <c r="M6" s="403" t="s">
        <v>504</v>
      </c>
      <c r="N6" s="408">
        <v>7500000</v>
      </c>
      <c r="O6" s="427">
        <f t="shared" si="0"/>
        <v>37500000</v>
      </c>
      <c r="P6" s="451" t="s">
        <v>600</v>
      </c>
      <c r="Q6" s="406">
        <v>7</v>
      </c>
      <c r="R6" s="406" t="s">
        <v>502</v>
      </c>
      <c r="S6" s="406" t="s">
        <v>503</v>
      </c>
      <c r="T6" s="406" t="s">
        <v>504</v>
      </c>
      <c r="U6" s="407">
        <v>7725000</v>
      </c>
      <c r="V6" s="409">
        <v>54075000</v>
      </c>
      <c r="W6" s="433" t="s">
        <v>505</v>
      </c>
      <c r="X6" s="442" t="s">
        <v>582</v>
      </c>
    </row>
    <row r="7" spans="1:24" ht="114" x14ac:dyDescent="0.25">
      <c r="A7" s="433" t="s">
        <v>499</v>
      </c>
      <c r="B7" s="398" t="s">
        <v>390</v>
      </c>
      <c r="C7" s="398">
        <v>3153481040</v>
      </c>
      <c r="D7" s="400" t="s">
        <v>500</v>
      </c>
      <c r="E7" s="398">
        <v>84111603</v>
      </c>
      <c r="F7" s="398" t="s">
        <v>577</v>
      </c>
      <c r="G7" s="399" t="s">
        <v>595</v>
      </c>
      <c r="H7" s="434" t="s">
        <v>506</v>
      </c>
      <c r="I7" s="425" t="s">
        <v>599</v>
      </c>
      <c r="J7" s="404">
        <v>5</v>
      </c>
      <c r="K7" s="403" t="s">
        <v>502</v>
      </c>
      <c r="L7" s="403" t="s">
        <v>503</v>
      </c>
      <c r="M7" s="403" t="s">
        <v>504</v>
      </c>
      <c r="N7" s="408">
        <v>7500000</v>
      </c>
      <c r="O7" s="427">
        <f t="shared" si="0"/>
        <v>37500000</v>
      </c>
      <c r="P7" s="451" t="s">
        <v>600</v>
      </c>
      <c r="Q7" s="406">
        <v>7</v>
      </c>
      <c r="R7" s="406" t="s">
        <v>502</v>
      </c>
      <c r="S7" s="406" t="s">
        <v>503</v>
      </c>
      <c r="T7" s="406" t="s">
        <v>504</v>
      </c>
      <c r="U7" s="407">
        <v>7725000</v>
      </c>
      <c r="V7" s="409">
        <v>54075000</v>
      </c>
      <c r="W7" s="433" t="s">
        <v>505</v>
      </c>
      <c r="X7" s="442" t="s">
        <v>583</v>
      </c>
    </row>
    <row r="8" spans="1:24" ht="114" x14ac:dyDescent="0.25">
      <c r="A8" s="433" t="s">
        <v>499</v>
      </c>
      <c r="B8" s="398" t="s">
        <v>390</v>
      </c>
      <c r="C8" s="398">
        <v>3153481040</v>
      </c>
      <c r="D8" s="400" t="s">
        <v>500</v>
      </c>
      <c r="E8" s="398">
        <v>84111603</v>
      </c>
      <c r="F8" s="398" t="s">
        <v>578</v>
      </c>
      <c r="G8" s="399" t="s">
        <v>596</v>
      </c>
      <c r="H8" s="434" t="s">
        <v>510</v>
      </c>
      <c r="I8" s="425" t="s">
        <v>599</v>
      </c>
      <c r="J8" s="404">
        <v>5</v>
      </c>
      <c r="K8" s="403" t="s">
        <v>502</v>
      </c>
      <c r="L8" s="403" t="s">
        <v>503</v>
      </c>
      <c r="M8" s="403" t="s">
        <v>504</v>
      </c>
      <c r="N8" s="408">
        <v>7500000</v>
      </c>
      <c r="O8" s="427">
        <f t="shared" si="0"/>
        <v>37500000</v>
      </c>
      <c r="P8" s="451" t="s">
        <v>600</v>
      </c>
      <c r="Q8" s="406">
        <v>7</v>
      </c>
      <c r="R8" s="406" t="s">
        <v>502</v>
      </c>
      <c r="S8" s="406" t="s">
        <v>503</v>
      </c>
      <c r="T8" s="406" t="s">
        <v>504</v>
      </c>
      <c r="U8" s="407">
        <v>7725000</v>
      </c>
      <c r="V8" s="409">
        <v>54075000</v>
      </c>
      <c r="W8" s="433" t="s">
        <v>505</v>
      </c>
      <c r="X8" s="442" t="s">
        <v>583</v>
      </c>
    </row>
    <row r="9" spans="1:24" ht="85.5" x14ac:dyDescent="0.25">
      <c r="A9" s="433" t="s">
        <v>499</v>
      </c>
      <c r="B9" s="398" t="s">
        <v>390</v>
      </c>
      <c r="C9" s="398">
        <v>3153481040</v>
      </c>
      <c r="D9" s="400" t="s">
        <v>500</v>
      </c>
      <c r="E9" s="398">
        <v>84111603</v>
      </c>
      <c r="F9" s="398" t="s">
        <v>579</v>
      </c>
      <c r="G9" s="399" t="s">
        <v>597</v>
      </c>
      <c r="H9" s="434" t="s">
        <v>509</v>
      </c>
      <c r="I9" s="425" t="s">
        <v>599</v>
      </c>
      <c r="J9" s="404">
        <v>5</v>
      </c>
      <c r="K9" s="403" t="s">
        <v>502</v>
      </c>
      <c r="L9" s="403" t="s">
        <v>503</v>
      </c>
      <c r="M9" s="403" t="s">
        <v>504</v>
      </c>
      <c r="N9" s="408">
        <v>4085850</v>
      </c>
      <c r="O9" s="427">
        <f t="shared" si="0"/>
        <v>20429250</v>
      </c>
      <c r="P9" s="451" t="s">
        <v>600</v>
      </c>
      <c r="Q9" s="406">
        <v>7</v>
      </c>
      <c r="R9" s="406" t="s">
        <v>502</v>
      </c>
      <c r="S9" s="406" t="s">
        <v>503</v>
      </c>
      <c r="T9" s="406" t="s">
        <v>504</v>
      </c>
      <c r="U9" s="407">
        <v>4208425.5</v>
      </c>
      <c r="V9" s="409">
        <v>29458982</v>
      </c>
      <c r="W9" s="433" t="s">
        <v>505</v>
      </c>
      <c r="X9" s="442" t="s">
        <v>583</v>
      </c>
    </row>
    <row r="10" spans="1:24" ht="86.25" thickBot="1" x14ac:dyDescent="0.3">
      <c r="A10" s="433" t="s">
        <v>499</v>
      </c>
      <c r="B10" s="398" t="s">
        <v>390</v>
      </c>
      <c r="C10" s="398">
        <v>3153481040</v>
      </c>
      <c r="D10" s="400" t="s">
        <v>500</v>
      </c>
      <c r="E10" s="398">
        <v>84111603</v>
      </c>
      <c r="F10" s="398" t="s">
        <v>580</v>
      </c>
      <c r="G10" s="399" t="s">
        <v>598</v>
      </c>
      <c r="H10" s="434" t="s">
        <v>509</v>
      </c>
      <c r="I10" s="425" t="s">
        <v>599</v>
      </c>
      <c r="J10" s="404">
        <v>5</v>
      </c>
      <c r="K10" s="403" t="s">
        <v>502</v>
      </c>
      <c r="L10" s="403" t="s">
        <v>503</v>
      </c>
      <c r="M10" s="403" t="s">
        <v>504</v>
      </c>
      <c r="N10" s="408">
        <v>4041716</v>
      </c>
      <c r="O10" s="427">
        <f t="shared" si="0"/>
        <v>20208580</v>
      </c>
      <c r="P10" s="451" t="s">
        <v>600</v>
      </c>
      <c r="Q10" s="406">
        <v>7</v>
      </c>
      <c r="R10" s="406" t="s">
        <v>502</v>
      </c>
      <c r="S10" s="406" t="s">
        <v>503</v>
      </c>
      <c r="T10" s="406" t="s">
        <v>504</v>
      </c>
      <c r="U10" s="407">
        <v>4208426</v>
      </c>
      <c r="V10" s="409">
        <v>29458982</v>
      </c>
      <c r="W10" s="435" t="s">
        <v>505</v>
      </c>
      <c r="X10" s="443" t="s">
        <v>583</v>
      </c>
    </row>
    <row r="11" spans="1:24" ht="157.5" hidden="1" thickBot="1" x14ac:dyDescent="0.3">
      <c r="A11" s="435" t="s">
        <v>499</v>
      </c>
      <c r="B11" s="436" t="s">
        <v>390</v>
      </c>
      <c r="C11" s="436">
        <v>3153481040</v>
      </c>
      <c r="D11" s="437" t="s">
        <v>500</v>
      </c>
      <c r="E11" s="436">
        <v>84111603</v>
      </c>
      <c r="F11" s="436" t="s">
        <v>513</v>
      </c>
      <c r="G11" s="438" t="s">
        <v>594</v>
      </c>
      <c r="H11" s="439" t="s">
        <v>514</v>
      </c>
      <c r="I11" s="428" t="s">
        <v>183</v>
      </c>
      <c r="J11" s="429">
        <v>0</v>
      </c>
      <c r="K11" s="430">
        <v>0</v>
      </c>
      <c r="L11" s="430">
        <v>0</v>
      </c>
      <c r="M11" s="430">
        <v>0</v>
      </c>
      <c r="N11" s="431">
        <v>0</v>
      </c>
      <c r="O11" s="432">
        <v>0</v>
      </c>
      <c r="P11" s="410" t="s">
        <v>183</v>
      </c>
      <c r="Q11" s="411">
        <v>7</v>
      </c>
      <c r="R11" s="411" t="s">
        <v>502</v>
      </c>
      <c r="S11" s="411" t="s">
        <v>503</v>
      </c>
      <c r="T11" s="411" t="s">
        <v>504</v>
      </c>
      <c r="U11" s="412">
        <v>7725000</v>
      </c>
      <c r="V11" s="413">
        <v>54075000</v>
      </c>
      <c r="W11" s="417" t="s">
        <v>505</v>
      </c>
      <c r="X11" s="418" t="s">
        <v>583</v>
      </c>
    </row>
  </sheetData>
  <mergeCells count="2">
    <mergeCell ref="I1:O1"/>
    <mergeCell ref="P1:V1"/>
  </mergeCells>
  <phoneticPr fontId="59" type="noConversion"/>
  <hyperlinks>
    <hyperlink ref="D3" r:id="rId1"/>
    <hyperlink ref="D4:D11" r:id="rId2" display="jvillalbam@eru.gov.co"/>
  </hyperlinks>
  <pageMargins left="0.7" right="0.7" top="0.75" bottom="0.75" header="0.3" footer="0.3"/>
  <pageSetup orientation="portrait"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T56"/>
  <sheetViews>
    <sheetView topLeftCell="J1" workbookViewId="0">
      <selection activeCell="C8" sqref="C8:V8"/>
    </sheetView>
  </sheetViews>
  <sheetFormatPr baseColWidth="10" defaultColWidth="11.42578125" defaultRowHeight="15" x14ac:dyDescent="0.25"/>
  <cols>
    <col min="1" max="1" width="4.5703125" customWidth="1"/>
    <col min="2" max="2" width="48.7109375" style="73" customWidth="1"/>
    <col min="3" max="3" width="12.140625" style="74" bestFit="1" customWidth="1"/>
    <col min="4" max="7" width="11.42578125" style="74"/>
    <col min="8" max="8" width="11.5703125" style="74" customWidth="1"/>
    <col min="9" max="9" width="5.28515625" style="74" customWidth="1"/>
    <col min="10" max="10" width="8.28515625" style="74" customWidth="1"/>
    <col min="11" max="15" width="11.42578125" style="74"/>
    <col min="16" max="16" width="11.42578125" style="75"/>
    <col min="17" max="17" width="21.42578125" customWidth="1"/>
    <col min="18" max="18" width="22.7109375" customWidth="1"/>
    <col min="20" max="20" width="45.28515625" customWidth="1"/>
  </cols>
  <sheetData>
    <row r="1" spans="2:20" ht="15.75" thickBot="1" x14ac:dyDescent="0.3">
      <c r="B1"/>
      <c r="C1"/>
      <c r="D1"/>
      <c r="E1"/>
      <c r="F1"/>
      <c r="G1"/>
      <c r="H1"/>
      <c r="I1"/>
      <c r="J1"/>
      <c r="K1"/>
      <c r="L1"/>
      <c r="M1"/>
      <c r="N1"/>
      <c r="O1"/>
      <c r="P1"/>
    </row>
    <row r="2" spans="2:20" x14ac:dyDescent="0.25">
      <c r="B2" s="587" t="s">
        <v>16</v>
      </c>
      <c r="C2" s="507" t="s">
        <v>17</v>
      </c>
      <c r="D2" s="637"/>
      <c r="E2" s="637"/>
      <c r="F2" s="637"/>
      <c r="G2" s="637"/>
      <c r="H2" s="637"/>
      <c r="I2" s="637"/>
      <c r="J2" s="637"/>
      <c r="K2" s="637"/>
      <c r="L2" s="637"/>
      <c r="M2" s="637"/>
      <c r="N2" s="637"/>
      <c r="O2" s="594"/>
      <c r="P2" s="594"/>
      <c r="Q2" s="595"/>
    </row>
    <row r="3" spans="2:20" x14ac:dyDescent="0.25">
      <c r="B3" s="588"/>
      <c r="C3" s="638"/>
      <c r="D3" s="638"/>
      <c r="E3" s="638"/>
      <c r="F3" s="638"/>
      <c r="G3" s="638"/>
      <c r="H3" s="638"/>
      <c r="I3" s="638"/>
      <c r="J3" s="638"/>
      <c r="K3" s="638"/>
      <c r="L3" s="638"/>
      <c r="M3" s="638"/>
      <c r="N3" s="638"/>
      <c r="O3" s="596"/>
      <c r="P3" s="596"/>
      <c r="Q3" s="597"/>
    </row>
    <row r="4" spans="2:20" x14ac:dyDescent="0.25">
      <c r="B4" s="588"/>
      <c r="C4" s="638"/>
      <c r="D4" s="638"/>
      <c r="E4" s="638"/>
      <c r="F4" s="638"/>
      <c r="G4" s="638"/>
      <c r="H4" s="638"/>
      <c r="I4" s="638"/>
      <c r="J4" s="638"/>
      <c r="K4" s="638"/>
      <c r="L4" s="638"/>
      <c r="M4" s="638"/>
      <c r="N4" s="638"/>
      <c r="O4" s="596"/>
      <c r="P4" s="596"/>
      <c r="Q4" s="597"/>
    </row>
    <row r="5" spans="2:20" ht="15.75" thickBot="1" x14ac:dyDescent="0.3">
      <c r="B5" s="636"/>
      <c r="C5" s="600"/>
      <c r="D5" s="639"/>
      <c r="E5" s="639"/>
      <c r="F5" s="639"/>
      <c r="G5" s="639"/>
      <c r="H5" s="639"/>
      <c r="I5" s="639"/>
      <c r="J5" s="639"/>
      <c r="K5" s="639"/>
      <c r="L5" s="639"/>
      <c r="M5" s="639"/>
      <c r="N5" s="639"/>
      <c r="O5" s="598"/>
      <c r="P5" s="598"/>
      <c r="Q5" s="599"/>
    </row>
    <row r="6" spans="2:20" ht="17.25" thickBot="1" x14ac:dyDescent="0.35">
      <c r="B6" s="30" t="s">
        <v>11</v>
      </c>
      <c r="C6" s="31">
        <v>44926</v>
      </c>
      <c r="D6" s="32"/>
      <c r="E6"/>
      <c r="F6"/>
      <c r="G6"/>
      <c r="H6"/>
      <c r="I6"/>
      <c r="J6"/>
      <c r="K6"/>
      <c r="L6"/>
      <c r="M6"/>
      <c r="N6"/>
      <c r="O6"/>
      <c r="P6"/>
    </row>
    <row r="7" spans="2:20" ht="16.5" x14ac:dyDescent="0.3">
      <c r="B7" s="54"/>
      <c r="C7" s="55"/>
      <c r="D7" s="32"/>
      <c r="E7"/>
      <c r="F7"/>
      <c r="G7"/>
      <c r="H7"/>
      <c r="I7"/>
      <c r="J7"/>
      <c r="K7"/>
      <c r="L7"/>
      <c r="M7"/>
      <c r="N7"/>
      <c r="O7"/>
      <c r="P7"/>
    </row>
    <row r="8" spans="2:20" ht="17.25" thickBot="1" x14ac:dyDescent="0.35">
      <c r="B8" s="32"/>
      <c r="C8" s="32"/>
      <c r="D8" s="32"/>
      <c r="E8"/>
      <c r="F8"/>
      <c r="G8"/>
      <c r="H8"/>
      <c r="I8"/>
      <c r="J8"/>
      <c r="K8"/>
      <c r="L8"/>
      <c r="M8"/>
      <c r="N8"/>
      <c r="O8"/>
      <c r="P8"/>
    </row>
    <row r="9" spans="2:20" ht="15.75" thickBot="1" x14ac:dyDescent="0.3">
      <c r="B9" s="15">
        <v>1</v>
      </c>
      <c r="C9" s="648">
        <v>2</v>
      </c>
      <c r="D9" s="648"/>
      <c r="E9" s="648"/>
      <c r="F9" s="648"/>
      <c r="G9" s="648"/>
      <c r="H9" s="648"/>
      <c r="I9" s="648"/>
      <c r="J9" s="648">
        <v>3</v>
      </c>
      <c r="K9" s="648"/>
      <c r="L9" s="648">
        <v>4</v>
      </c>
      <c r="M9" s="648"/>
      <c r="N9" s="648">
        <v>4</v>
      </c>
      <c r="O9" s="648"/>
      <c r="P9" s="653"/>
      <c r="Q9" s="641">
        <v>5</v>
      </c>
      <c r="R9" s="642"/>
    </row>
    <row r="10" spans="2:20" ht="15.75" thickBot="1" x14ac:dyDescent="0.3">
      <c r="B10" s="649" t="s">
        <v>18</v>
      </c>
      <c r="C10" s="651" t="s">
        <v>0</v>
      </c>
      <c r="D10" s="652"/>
      <c r="E10" s="652"/>
      <c r="F10" s="652"/>
      <c r="G10" s="652"/>
      <c r="H10" s="646" t="s">
        <v>6</v>
      </c>
      <c r="I10" s="647"/>
      <c r="J10" s="646" t="s">
        <v>7</v>
      </c>
      <c r="K10" s="647"/>
      <c r="L10" s="646" t="s">
        <v>8</v>
      </c>
      <c r="M10" s="647"/>
      <c r="N10" s="640" t="s">
        <v>9</v>
      </c>
      <c r="O10" s="640" t="s">
        <v>10</v>
      </c>
      <c r="P10" s="640" t="s">
        <v>13</v>
      </c>
      <c r="Q10" s="640" t="s">
        <v>14</v>
      </c>
      <c r="R10" s="640" t="s">
        <v>26</v>
      </c>
    </row>
    <row r="11" spans="2:20" ht="15.75" thickBot="1" x14ac:dyDescent="0.3">
      <c r="B11" s="650"/>
      <c r="C11" s="276" t="s">
        <v>1</v>
      </c>
      <c r="D11" s="277" t="s">
        <v>2</v>
      </c>
      <c r="E11" s="278" t="s">
        <v>3</v>
      </c>
      <c r="F11" s="279" t="s">
        <v>4</v>
      </c>
      <c r="G11" s="280" t="s">
        <v>5</v>
      </c>
      <c r="H11" s="646"/>
      <c r="I11" s="647"/>
      <c r="J11" s="646"/>
      <c r="K11" s="647"/>
      <c r="L11" s="646"/>
      <c r="M11" s="647"/>
      <c r="N11" s="640"/>
      <c r="O11" s="640"/>
      <c r="P11" s="640"/>
      <c r="Q11" s="640"/>
      <c r="R11" s="640"/>
    </row>
    <row r="12" spans="2:20" ht="15.75" thickBot="1" x14ac:dyDescent="0.3">
      <c r="B12" s="379" t="e">
        <f>+'PRIORIZACIÓN (2)'!B11</f>
        <v>#REF!</v>
      </c>
      <c r="C12" s="2">
        <f>+'PRIORIZACIÓN (2)'!C11</f>
        <v>0</v>
      </c>
      <c r="D12" s="3">
        <f>+'PRIORIZACIÓN (2)'!D11</f>
        <v>0</v>
      </c>
      <c r="E12" s="3">
        <f>+'PRIORIZACIÓN (2)'!E11</f>
        <v>0</v>
      </c>
      <c r="F12" s="3">
        <f>+'PRIORIZACIÓN (2)'!F11</f>
        <v>0</v>
      </c>
      <c r="G12" s="282">
        <f>SUM(C12:F12)</f>
        <v>0</v>
      </c>
      <c r="H12" s="285" t="e">
        <f>+IF(($C12/$G12)&gt;=0.2,"Extremo",+IF((($C12/G12)+($D12/$G12))&gt;=0.3,"Alto",+IF((($C12/$G12)+($D12/$G12)+($E12/$G12))&gt;=0.4,"Moderado",+IF(($C12/$G12)+($D12/$G12)+($E12/$G12)+($F12/$G12)&gt;=0.5,"Bajo",""))))</f>
        <v>#DIV/0!</v>
      </c>
      <c r="I12" s="4" t="e">
        <f>(IF(H12="Extremo",50%,(IF(H12="Alto",40%,IF(H12="Moderado",15%,IF(H12="Bajo",10%,0))))))</f>
        <v>#DIV/0!</v>
      </c>
      <c r="J12" s="10" t="s">
        <v>376</v>
      </c>
      <c r="K12" s="273">
        <f>IF(J12="Si",100%,IF(J12="No",0,0))</f>
        <v>1</v>
      </c>
      <c r="L12" s="2" t="s">
        <v>12</v>
      </c>
      <c r="M12" s="4">
        <f>IF(L12="Si",20%,IF(L12="No",0,0))</f>
        <v>0</v>
      </c>
      <c r="N12" s="298">
        <f>+'PRIORIZACIÓN (2)'!Q11</f>
        <v>0</v>
      </c>
      <c r="O12" s="295">
        <f>+$C$6-N12</f>
        <v>44926</v>
      </c>
      <c r="P12" s="292">
        <f>IF(O12&gt;=1080,30%,IF(O12&gt;=720,20%,IF(O12&gt;=360,10%,IF(O12&lt;=359,0%,0))))</f>
        <v>0.3</v>
      </c>
      <c r="Q12" s="288">
        <f>IF(K12=100%,100%,(I12+M12+P12))</f>
        <v>1</v>
      </c>
      <c r="R12" s="291" t="e">
        <f>+RANK(Q12,$Q$12:$Q$29,0)</f>
        <v>#DIV/0!</v>
      </c>
      <c r="T12" s="33" t="e">
        <f>IF(N12=100%,100%,(L12+P12+S12))</f>
        <v>#VALUE!</v>
      </c>
    </row>
    <row r="13" spans="2:20" ht="15.75" thickBot="1" x14ac:dyDescent="0.3">
      <c r="B13" s="379" t="e">
        <f>+'PRIORIZACIÓN (2)'!B12</f>
        <v>#REF!</v>
      </c>
      <c r="C13" s="5">
        <f>+'PRIORIZACIÓN (2)'!C12</f>
        <v>0</v>
      </c>
      <c r="D13" s="1">
        <f>+'PRIORIZACIÓN (2)'!D12</f>
        <v>0</v>
      </c>
      <c r="E13" s="1">
        <f>+'PRIORIZACIÓN (2)'!E12</f>
        <v>0</v>
      </c>
      <c r="F13" s="1">
        <f>+'PRIORIZACIÓN (2)'!F12</f>
        <v>0</v>
      </c>
      <c r="G13" s="283">
        <f t="shared" ref="G13:G25" si="0">SUM(C13:F13)</f>
        <v>0</v>
      </c>
      <c r="H13" s="286" t="e">
        <f t="shared" ref="H13:H25" si="1">+IF(($C13/$G13)&gt;=0.2,"Extremo",+IF((($C13/G13)+($D13/$G13))&gt;=0.3,"Alto",+IF((($C13/$G13)+($D13/$G13)+($E13/$G13))&gt;=0.4,"Moderado",+IF(($C13/$G13)+($D13/$G13)+($E13/$G13)+($F13/$G13)&gt;=0.5,"Bajo",""))))</f>
        <v>#DIV/0!</v>
      </c>
      <c r="I13" s="6" t="e">
        <f t="shared" ref="I13:I25" si="2">(IF(H13="Extremo",50%,(IF(H13="Alto",40%,IF(H13="Moderado",15%,IF(H13="Bajo",10%,0))))))</f>
        <v>#DIV/0!</v>
      </c>
      <c r="J13" s="11" t="s">
        <v>12</v>
      </c>
      <c r="K13" s="274">
        <f t="shared" ref="K13:K25" si="3">IF(J13="Si",100%,IF(J13="No",0,0))</f>
        <v>0</v>
      </c>
      <c r="L13" s="5" t="s">
        <v>12</v>
      </c>
      <c r="M13" s="6">
        <f t="shared" ref="M13:M25" si="4">IF(L13="Si",20%,IF(L13="No",0,0))</f>
        <v>0</v>
      </c>
      <c r="N13" s="299">
        <f>+'PRIORIZACIÓN (2)'!Q12</f>
        <v>0</v>
      </c>
      <c r="O13" s="296">
        <f t="shared" ref="O13:O25" si="5">+$C$6-N13</f>
        <v>44926</v>
      </c>
      <c r="P13" s="293">
        <f t="shared" ref="P13:P25" si="6">IF(O13&gt;=1080,30%,IF(O13&gt;=720,20%,IF(O13&gt;=360,10%,IF(O13&lt;=359,0%,0))))</f>
        <v>0.3</v>
      </c>
      <c r="Q13" s="289" t="e">
        <f t="shared" ref="Q13:Q25" si="7">IF(K13=100%,100%,(I13+M13+P13))</f>
        <v>#DIV/0!</v>
      </c>
      <c r="R13" s="34" t="e">
        <f t="shared" ref="R13:R29" si="8">+RANK(Q13,$Q$12:$Q$29,0)</f>
        <v>#DIV/0!</v>
      </c>
    </row>
    <row r="14" spans="2:20" ht="15.75" thickBot="1" x14ac:dyDescent="0.3">
      <c r="B14" s="379" t="e">
        <f>+'PRIORIZACIÓN (2)'!B13</f>
        <v>#REF!</v>
      </c>
      <c r="C14" s="5">
        <f>+'PRIORIZACIÓN (2)'!C13</f>
        <v>0</v>
      </c>
      <c r="D14" s="1">
        <f>+'PRIORIZACIÓN (2)'!D13</f>
        <v>0</v>
      </c>
      <c r="E14" s="1">
        <f>+'PRIORIZACIÓN (2)'!E13</f>
        <v>0</v>
      </c>
      <c r="F14" s="1">
        <f>+'PRIORIZACIÓN (2)'!F13</f>
        <v>0</v>
      </c>
      <c r="G14" s="283">
        <f t="shared" si="0"/>
        <v>0</v>
      </c>
      <c r="H14" s="286" t="e">
        <f t="shared" si="1"/>
        <v>#DIV/0!</v>
      </c>
      <c r="I14" s="6" t="e">
        <f t="shared" si="2"/>
        <v>#DIV/0!</v>
      </c>
      <c r="J14" s="11" t="s">
        <v>376</v>
      </c>
      <c r="K14" s="274">
        <f t="shared" si="3"/>
        <v>1</v>
      </c>
      <c r="L14" s="5" t="s">
        <v>12</v>
      </c>
      <c r="M14" s="6">
        <f t="shared" si="4"/>
        <v>0</v>
      </c>
      <c r="N14" s="299">
        <f>+'PRIORIZACIÓN (2)'!Q13</f>
        <v>0</v>
      </c>
      <c r="O14" s="296">
        <f t="shared" si="5"/>
        <v>44926</v>
      </c>
      <c r="P14" s="293">
        <f t="shared" si="6"/>
        <v>0.3</v>
      </c>
      <c r="Q14" s="289">
        <f t="shared" si="7"/>
        <v>1</v>
      </c>
      <c r="R14" s="34" t="e">
        <f t="shared" si="8"/>
        <v>#DIV/0!</v>
      </c>
    </row>
    <row r="15" spans="2:20" ht="15.75" thickBot="1" x14ac:dyDescent="0.3">
      <c r="B15" s="379" t="e">
        <f>+'PRIORIZACIÓN (2)'!B14</f>
        <v>#REF!</v>
      </c>
      <c r="C15" s="5">
        <f>+'PRIORIZACIÓN (2)'!C14</f>
        <v>0</v>
      </c>
      <c r="D15" s="1">
        <f>+'PRIORIZACIÓN (2)'!D14</f>
        <v>0</v>
      </c>
      <c r="E15" s="1">
        <f>+'PRIORIZACIÓN (2)'!E14</f>
        <v>0</v>
      </c>
      <c r="F15" s="1">
        <f>+'PRIORIZACIÓN (2)'!F14</f>
        <v>0</v>
      </c>
      <c r="G15" s="283">
        <f t="shared" si="0"/>
        <v>0</v>
      </c>
      <c r="H15" s="286" t="e">
        <f t="shared" si="1"/>
        <v>#DIV/0!</v>
      </c>
      <c r="I15" s="6" t="e">
        <f t="shared" si="2"/>
        <v>#DIV/0!</v>
      </c>
      <c r="J15" s="11" t="s">
        <v>12</v>
      </c>
      <c r="K15" s="274">
        <f t="shared" si="3"/>
        <v>0</v>
      </c>
      <c r="L15" s="5" t="s">
        <v>12</v>
      </c>
      <c r="M15" s="6">
        <f t="shared" si="4"/>
        <v>0</v>
      </c>
      <c r="N15" s="299">
        <f>+'PRIORIZACIÓN (2)'!Q14</f>
        <v>0</v>
      </c>
      <c r="O15" s="296">
        <f t="shared" si="5"/>
        <v>44926</v>
      </c>
      <c r="P15" s="293">
        <f t="shared" si="6"/>
        <v>0.3</v>
      </c>
      <c r="Q15" s="289" t="e">
        <f t="shared" si="7"/>
        <v>#DIV/0!</v>
      </c>
      <c r="R15" s="34" t="e">
        <f t="shared" si="8"/>
        <v>#DIV/0!</v>
      </c>
    </row>
    <row r="16" spans="2:20" ht="15.75" thickBot="1" x14ac:dyDescent="0.3">
      <c r="B16" s="379" t="e">
        <f>+'PRIORIZACIÓN (2)'!B15</f>
        <v>#REF!</v>
      </c>
      <c r="C16" s="5">
        <f>+'PRIORIZACIÓN (2)'!C15</f>
        <v>0</v>
      </c>
      <c r="D16" s="1">
        <f>+'PRIORIZACIÓN (2)'!D15</f>
        <v>0</v>
      </c>
      <c r="E16" s="1">
        <f>+'PRIORIZACIÓN (2)'!E15</f>
        <v>0</v>
      </c>
      <c r="F16" s="1">
        <f>+'PRIORIZACIÓN (2)'!F15</f>
        <v>0</v>
      </c>
      <c r="G16" s="283">
        <f t="shared" si="0"/>
        <v>0</v>
      </c>
      <c r="H16" s="286" t="e">
        <f t="shared" si="1"/>
        <v>#DIV/0!</v>
      </c>
      <c r="I16" s="6" t="e">
        <f t="shared" si="2"/>
        <v>#DIV/0!</v>
      </c>
      <c r="J16" s="11" t="s">
        <v>12</v>
      </c>
      <c r="K16" s="274">
        <f t="shared" si="3"/>
        <v>0</v>
      </c>
      <c r="L16" s="5" t="s">
        <v>12</v>
      </c>
      <c r="M16" s="6">
        <f t="shared" si="4"/>
        <v>0</v>
      </c>
      <c r="N16" s="299">
        <f>+'PRIORIZACIÓN (2)'!Q15</f>
        <v>0</v>
      </c>
      <c r="O16" s="296">
        <f t="shared" si="5"/>
        <v>44926</v>
      </c>
      <c r="P16" s="293">
        <f t="shared" si="6"/>
        <v>0.3</v>
      </c>
      <c r="Q16" s="289" t="e">
        <f t="shared" si="7"/>
        <v>#DIV/0!</v>
      </c>
      <c r="R16" s="34" t="e">
        <f t="shared" si="8"/>
        <v>#DIV/0!</v>
      </c>
    </row>
    <row r="17" spans="2:18" ht="15.75" thickBot="1" x14ac:dyDescent="0.3">
      <c r="B17" s="379" t="e">
        <f>+'PRIORIZACIÓN (2)'!B16</f>
        <v>#REF!</v>
      </c>
      <c r="C17" s="5">
        <f>+'PRIORIZACIÓN (2)'!C16</f>
        <v>0</v>
      </c>
      <c r="D17" s="1">
        <f>+'PRIORIZACIÓN (2)'!D16</f>
        <v>0</v>
      </c>
      <c r="E17" s="1">
        <f>+'PRIORIZACIÓN (2)'!E16</f>
        <v>0</v>
      </c>
      <c r="F17" s="1">
        <f>+'PRIORIZACIÓN (2)'!F16</f>
        <v>0</v>
      </c>
      <c r="G17" s="283">
        <f t="shared" si="0"/>
        <v>0</v>
      </c>
      <c r="H17" s="286" t="e">
        <f t="shared" si="1"/>
        <v>#DIV/0!</v>
      </c>
      <c r="I17" s="6" t="e">
        <f t="shared" si="2"/>
        <v>#DIV/0!</v>
      </c>
      <c r="J17" s="11" t="s">
        <v>376</v>
      </c>
      <c r="K17" s="274">
        <f t="shared" si="3"/>
        <v>1</v>
      </c>
      <c r="L17" s="5" t="s">
        <v>12</v>
      </c>
      <c r="M17" s="6">
        <f t="shared" si="4"/>
        <v>0</v>
      </c>
      <c r="N17" s="299">
        <f>+'PRIORIZACIÓN (2)'!Q16</f>
        <v>0</v>
      </c>
      <c r="O17" s="296">
        <f t="shared" si="5"/>
        <v>44926</v>
      </c>
      <c r="P17" s="293">
        <f t="shared" si="6"/>
        <v>0.3</v>
      </c>
      <c r="Q17" s="289">
        <f t="shared" si="7"/>
        <v>1</v>
      </c>
      <c r="R17" s="34" t="e">
        <f t="shared" si="8"/>
        <v>#DIV/0!</v>
      </c>
    </row>
    <row r="18" spans="2:18" ht="30.75" thickBot="1" x14ac:dyDescent="0.3">
      <c r="B18" s="379" t="str">
        <f>+'PRIORIZACIÓN (2)'!B17</f>
        <v>Auditoria Misional - Predios Administrados por la ERU</v>
      </c>
      <c r="C18" s="5">
        <f>+'PRIORIZACIÓN (2)'!C17</f>
        <v>0</v>
      </c>
      <c r="D18" s="1">
        <f>+'PRIORIZACIÓN (2)'!D17</f>
        <v>0</v>
      </c>
      <c r="E18" s="1">
        <f>+'PRIORIZACIÓN (2)'!E17</f>
        <v>0</v>
      </c>
      <c r="F18" s="1">
        <f>+'PRIORIZACIÓN (2)'!F17</f>
        <v>0</v>
      </c>
      <c r="G18" s="283">
        <f t="shared" si="0"/>
        <v>0</v>
      </c>
      <c r="H18" s="286" t="e">
        <f t="shared" si="1"/>
        <v>#DIV/0!</v>
      </c>
      <c r="I18" s="6" t="e">
        <f t="shared" si="2"/>
        <v>#DIV/0!</v>
      </c>
      <c r="J18" s="11" t="s">
        <v>376</v>
      </c>
      <c r="K18" s="274">
        <f t="shared" si="3"/>
        <v>1</v>
      </c>
      <c r="L18" s="5" t="s">
        <v>12</v>
      </c>
      <c r="M18" s="6">
        <f t="shared" si="4"/>
        <v>0</v>
      </c>
      <c r="N18" s="299">
        <f>+'PRIORIZACIÓN (2)'!Q17</f>
        <v>44092</v>
      </c>
      <c r="O18" s="296">
        <f t="shared" si="5"/>
        <v>834</v>
      </c>
      <c r="P18" s="293">
        <f t="shared" si="6"/>
        <v>0.2</v>
      </c>
      <c r="Q18" s="289">
        <f t="shared" si="7"/>
        <v>1</v>
      </c>
      <c r="R18" s="34" t="e">
        <f t="shared" si="8"/>
        <v>#DIV/0!</v>
      </c>
    </row>
    <row r="19" spans="2:18" ht="30.75" thickBot="1" x14ac:dyDescent="0.3">
      <c r="B19" s="379" t="str">
        <f>+'PRIORIZACIÓN (2)'!B18</f>
        <v xml:space="preserve">Auditoria Voto Nacional - Contratos Asociados (Auditoria de Gestión Contractual)  </v>
      </c>
      <c r="C19" s="5">
        <f>+'PRIORIZACIÓN (2)'!C18</f>
        <v>0</v>
      </c>
      <c r="D19" s="1">
        <f>+'PRIORIZACIÓN (2)'!D18</f>
        <v>0</v>
      </c>
      <c r="E19" s="1">
        <f>+'PRIORIZACIÓN (2)'!E18</f>
        <v>0</v>
      </c>
      <c r="F19" s="1">
        <f>+'PRIORIZACIÓN (2)'!F18</f>
        <v>0</v>
      </c>
      <c r="G19" s="283">
        <f t="shared" si="0"/>
        <v>0</v>
      </c>
      <c r="H19" s="286" t="e">
        <f t="shared" si="1"/>
        <v>#DIV/0!</v>
      </c>
      <c r="I19" s="6" t="e">
        <f t="shared" si="2"/>
        <v>#DIV/0!</v>
      </c>
      <c r="J19" s="11" t="s">
        <v>376</v>
      </c>
      <c r="K19" s="274">
        <f t="shared" si="3"/>
        <v>1</v>
      </c>
      <c r="L19" s="5" t="s">
        <v>12</v>
      </c>
      <c r="M19" s="6">
        <f t="shared" si="4"/>
        <v>0</v>
      </c>
      <c r="N19" s="299">
        <f>+'PRIORIZACIÓN (2)'!Q18</f>
        <v>44158</v>
      </c>
      <c r="O19" s="296">
        <f t="shared" si="5"/>
        <v>768</v>
      </c>
      <c r="P19" s="293">
        <f t="shared" si="6"/>
        <v>0.2</v>
      </c>
      <c r="Q19" s="289">
        <f t="shared" si="7"/>
        <v>1</v>
      </c>
      <c r="R19" s="34" t="e">
        <f t="shared" si="8"/>
        <v>#DIV/0!</v>
      </c>
    </row>
    <row r="20" spans="2:18" ht="15.75" thickBot="1" x14ac:dyDescent="0.3">
      <c r="B20" s="379" t="str">
        <f>+'PRIORIZACIÓN (2)'!B19</f>
        <v>Auditoria Procesos Ejecución Proyectos de Obras</v>
      </c>
      <c r="C20" s="5">
        <f>+'PRIORIZACIÓN (2)'!C19</f>
        <v>0</v>
      </c>
      <c r="D20" s="1">
        <f>+'PRIORIZACIÓN (2)'!D19</f>
        <v>0</v>
      </c>
      <c r="E20" s="1">
        <f>+'PRIORIZACIÓN (2)'!E19</f>
        <v>0</v>
      </c>
      <c r="F20" s="1">
        <f>+'PRIORIZACIÓN (2)'!F19</f>
        <v>0</v>
      </c>
      <c r="G20" s="283">
        <f t="shared" si="0"/>
        <v>0</v>
      </c>
      <c r="H20" s="286" t="e">
        <f t="shared" si="1"/>
        <v>#DIV/0!</v>
      </c>
      <c r="I20" s="6" t="e">
        <f t="shared" si="2"/>
        <v>#DIV/0!</v>
      </c>
      <c r="J20" s="11" t="s">
        <v>12</v>
      </c>
      <c r="K20" s="274">
        <f t="shared" si="3"/>
        <v>0</v>
      </c>
      <c r="L20" s="5" t="s">
        <v>12</v>
      </c>
      <c r="M20" s="6">
        <f t="shared" si="4"/>
        <v>0</v>
      </c>
      <c r="N20" s="299">
        <f>+'PRIORIZACIÓN (2)'!Q19</f>
        <v>44181</v>
      </c>
      <c r="O20" s="296">
        <f t="shared" si="5"/>
        <v>745</v>
      </c>
      <c r="P20" s="293">
        <f t="shared" si="6"/>
        <v>0.2</v>
      </c>
      <c r="Q20" s="289" t="e">
        <f t="shared" si="7"/>
        <v>#DIV/0!</v>
      </c>
      <c r="R20" s="34" t="e">
        <f t="shared" si="8"/>
        <v>#DIV/0!</v>
      </c>
    </row>
    <row r="21" spans="2:18" ht="30.75" thickBot="1" x14ac:dyDescent="0.3">
      <c r="B21" s="379" t="str">
        <f>+'PRIORIZACIÓN (2)'!B20</f>
        <v>Activos de Información y Funcionamiento Software que maneja la Empresa</v>
      </c>
      <c r="C21" s="5">
        <f>+'PRIORIZACIÓN (2)'!C20</f>
        <v>0</v>
      </c>
      <c r="D21" s="1">
        <f>+'PRIORIZACIÓN (2)'!D20</f>
        <v>0</v>
      </c>
      <c r="E21" s="1">
        <f>+'PRIORIZACIÓN (2)'!E20</f>
        <v>0</v>
      </c>
      <c r="F21" s="1">
        <f>+'PRIORIZACIÓN (2)'!F20</f>
        <v>0</v>
      </c>
      <c r="G21" s="283">
        <f t="shared" si="0"/>
        <v>0</v>
      </c>
      <c r="H21" s="286" t="e">
        <f t="shared" si="1"/>
        <v>#DIV/0!</v>
      </c>
      <c r="I21" s="6" t="e">
        <f t="shared" si="2"/>
        <v>#DIV/0!</v>
      </c>
      <c r="J21" s="11" t="s">
        <v>12</v>
      </c>
      <c r="K21" s="274">
        <f t="shared" si="3"/>
        <v>0</v>
      </c>
      <c r="L21" s="5" t="s">
        <v>12</v>
      </c>
      <c r="M21" s="6">
        <f t="shared" si="4"/>
        <v>0</v>
      </c>
      <c r="N21" s="299">
        <f>+'PRIORIZACIÓN (2)'!Q20</f>
        <v>43977</v>
      </c>
      <c r="O21" s="296">
        <f t="shared" si="5"/>
        <v>949</v>
      </c>
      <c r="P21" s="293">
        <f t="shared" si="6"/>
        <v>0.2</v>
      </c>
      <c r="Q21" s="289" t="e">
        <f t="shared" si="7"/>
        <v>#DIV/0!</v>
      </c>
      <c r="R21" s="34" t="e">
        <f t="shared" si="8"/>
        <v>#DIV/0!</v>
      </c>
    </row>
    <row r="22" spans="2:18" ht="15.75" thickBot="1" x14ac:dyDescent="0.3">
      <c r="B22" s="379" t="str">
        <f>+'PRIORIZACIÓN (2)'!B21</f>
        <v>Auditoria Proceso Gestión Financiera y Contable</v>
      </c>
      <c r="C22" s="5">
        <f>+'PRIORIZACIÓN (2)'!C21</f>
        <v>0</v>
      </c>
      <c r="D22" s="1">
        <f>+'PRIORIZACIÓN (2)'!D21</f>
        <v>0</v>
      </c>
      <c r="E22" s="1">
        <f>+'PRIORIZACIÓN (2)'!E21</f>
        <v>0</v>
      </c>
      <c r="F22" s="1">
        <f>+'PRIORIZACIÓN (2)'!F21</f>
        <v>0</v>
      </c>
      <c r="G22" s="283">
        <f>SUM(C22:F22)</f>
        <v>0</v>
      </c>
      <c r="H22" s="286" t="e">
        <f>+IF(($C22/$G22)&gt;=0.2,"Extremo",+IF((($C22/G22)+($D22/$G22))&gt;=0.3,"Alto",+IF((($C22/$G22)+($D22/$G22)+($E22/$G22))&gt;=0.4,"Moderado",+IF(($C22/$G22)+($D22/$G22)+($E22/$G22)+($F22/$G22)&gt;=0.5,"Bajo",""))))</f>
        <v>#DIV/0!</v>
      </c>
      <c r="I22" s="6" t="e">
        <f>(IF(H22="Extremo",50%,(IF(H22="Alto",40%,IF(H22="Moderado",15%,IF(H22="Bajo",10%,0))))))</f>
        <v>#DIV/0!</v>
      </c>
      <c r="J22" s="11" t="s">
        <v>12</v>
      </c>
      <c r="K22" s="274">
        <f>IF(J22="Si",100%,IF(J22="No",0,0))</f>
        <v>0</v>
      </c>
      <c r="L22" s="5" t="s">
        <v>12</v>
      </c>
      <c r="M22" s="6">
        <f>IF(L22="Si",20%,IF(L22="No",0,0))</f>
        <v>0</v>
      </c>
      <c r="N22" s="299">
        <f>+'PRIORIZACIÓN (2)'!Q21</f>
        <v>44196</v>
      </c>
      <c r="O22" s="296">
        <f>+$C$6-N22</f>
        <v>730</v>
      </c>
      <c r="P22" s="293">
        <f>IF(O22&gt;=1080,30%,IF(O22&gt;=720,20%,IF(O22&gt;=360,10%,IF(O22&lt;=359,0%,0))))</f>
        <v>0.2</v>
      </c>
      <c r="Q22" s="289" t="e">
        <f t="shared" si="7"/>
        <v>#DIV/0!</v>
      </c>
      <c r="R22" s="34" t="e">
        <f t="shared" si="8"/>
        <v>#DIV/0!</v>
      </c>
    </row>
    <row r="23" spans="2:18" ht="45.75" thickBot="1" x14ac:dyDescent="0.3">
      <c r="B23" s="281" t="str">
        <f>+'PRIORIZACIÓN (2)'!B22</f>
        <v>Proyecto San Victorino  (Alto volumen de información - terminación Contrato de dos auditores - aun en proceso de contratación)</v>
      </c>
      <c r="C23" s="5">
        <f>+'PRIORIZACIÓN (2)'!C22</f>
        <v>0</v>
      </c>
      <c r="D23" s="1">
        <f>+'PRIORIZACIÓN (2)'!D22</f>
        <v>0</v>
      </c>
      <c r="E23" s="1">
        <f>+'PRIORIZACIÓN (2)'!E22</f>
        <v>0</v>
      </c>
      <c r="F23" s="1">
        <f>+'PRIORIZACIÓN (2)'!F22</f>
        <v>0</v>
      </c>
      <c r="G23" s="283">
        <f>SUM(C23:F23)</f>
        <v>0</v>
      </c>
      <c r="H23" s="286" t="e">
        <f>+IF(($C23/$G23)&gt;=0.2,"Extremo",+IF((($C23/G23)+($D23/$G23))&gt;=0.3,"Alto",+IF((($C23/$G23)+($D23/$G23)+($E23/$G23))&gt;=0.4,"Moderado",+IF(($C23/$G23)+($D23/$G23)+($E23/$G23)+($F23/$G23)&gt;=0.5,"Bajo",""))))</f>
        <v>#DIV/0!</v>
      </c>
      <c r="I23" s="6" t="e">
        <f>(IF(H23="Extremo",50%,(IF(H23="Alto",40%,IF(H23="Moderado",15%,IF(H23="Bajo",10%,0))))))</f>
        <v>#DIV/0!</v>
      </c>
      <c r="J23" s="11" t="s">
        <v>12</v>
      </c>
      <c r="K23" s="274">
        <f>IF(J23="Si",100%,IF(J23="No",0,0))</f>
        <v>0</v>
      </c>
      <c r="L23" s="5" t="s">
        <v>12</v>
      </c>
      <c r="M23" s="6">
        <f>IF(L23="Si",20%,IF(L23="No",0,0))</f>
        <v>0</v>
      </c>
      <c r="N23" s="299">
        <f>+'PRIORIZACIÓN (2)'!Q22</f>
        <v>44179</v>
      </c>
      <c r="O23" s="296">
        <f>+$C$6-N23</f>
        <v>747</v>
      </c>
      <c r="P23" s="293">
        <f>IF(O23&gt;=1080,30%,IF(O23&gt;=720,20%,IF(O23&gt;=360,10%,IF(O23&lt;=359,0%,0))))</f>
        <v>0.2</v>
      </c>
      <c r="Q23" s="289" t="e">
        <f>IF(K23=100%,100%,(I23+M23+P23))</f>
        <v>#DIV/0!</v>
      </c>
      <c r="R23" s="34" t="e">
        <f t="shared" si="8"/>
        <v>#DIV/0!</v>
      </c>
    </row>
    <row r="24" spans="2:18" ht="30.75" thickBot="1" x14ac:dyDescent="0.3">
      <c r="B24" s="281" t="str">
        <f>+'PRIORIZACIÓN (2)'!B23</f>
        <v>Auditoria a la Implementación del Modelo Integrado de Planeación y Gestión MIPG</v>
      </c>
      <c r="C24" s="5">
        <f>+'PRIORIZACIÓN (2)'!C23</f>
        <v>0</v>
      </c>
      <c r="D24" s="1">
        <f>+'PRIORIZACIÓN (2)'!D23</f>
        <v>0</v>
      </c>
      <c r="E24" s="1">
        <f>+'PRIORIZACIÓN (2)'!E23</f>
        <v>0</v>
      </c>
      <c r="F24" s="1">
        <f>+'PRIORIZACIÓN (2)'!F23</f>
        <v>0</v>
      </c>
      <c r="G24" s="283">
        <f t="shared" si="0"/>
        <v>0</v>
      </c>
      <c r="H24" s="286" t="e">
        <f t="shared" si="1"/>
        <v>#DIV/0!</v>
      </c>
      <c r="I24" s="6" t="e">
        <f t="shared" si="2"/>
        <v>#DIV/0!</v>
      </c>
      <c r="J24" s="11" t="s">
        <v>12</v>
      </c>
      <c r="K24" s="274">
        <f t="shared" si="3"/>
        <v>0</v>
      </c>
      <c r="L24" s="5" t="s">
        <v>12</v>
      </c>
      <c r="M24" s="6">
        <f t="shared" si="4"/>
        <v>0</v>
      </c>
      <c r="N24" s="299">
        <f>+'PRIORIZACIÓN (2)'!Q23</f>
        <v>0</v>
      </c>
      <c r="O24" s="296">
        <f t="shared" si="5"/>
        <v>44926</v>
      </c>
      <c r="P24" s="293">
        <f t="shared" si="6"/>
        <v>0.3</v>
      </c>
      <c r="Q24" s="289" t="e">
        <f t="shared" si="7"/>
        <v>#DIV/0!</v>
      </c>
      <c r="R24" s="34" t="e">
        <f t="shared" si="8"/>
        <v>#DIV/0!</v>
      </c>
    </row>
    <row r="25" spans="2:18" ht="30.75" thickBot="1" x14ac:dyDescent="0.3">
      <c r="B25" s="281" t="str">
        <f>+'PRIORIZACIÓN (2)'!B24</f>
        <v>Seguimiento implementación acciones de mejora a raíz de auditorias externas e internas</v>
      </c>
      <c r="C25" s="5">
        <f>+'PRIORIZACIÓN (2)'!C24</f>
        <v>0</v>
      </c>
      <c r="D25" s="1">
        <f>+'PRIORIZACIÓN (2)'!D24</f>
        <v>0</v>
      </c>
      <c r="E25" s="1">
        <f>+'PRIORIZACIÓN (2)'!E24</f>
        <v>0</v>
      </c>
      <c r="F25" s="1">
        <f>+'PRIORIZACIÓN (2)'!F24</f>
        <v>0</v>
      </c>
      <c r="G25" s="283">
        <f t="shared" si="0"/>
        <v>0</v>
      </c>
      <c r="H25" s="286" t="e">
        <f t="shared" si="1"/>
        <v>#DIV/0!</v>
      </c>
      <c r="I25" s="6" t="e">
        <f t="shared" si="2"/>
        <v>#DIV/0!</v>
      </c>
      <c r="J25" s="11" t="s">
        <v>12</v>
      </c>
      <c r="K25" s="274">
        <f t="shared" si="3"/>
        <v>0</v>
      </c>
      <c r="L25" s="5" t="s">
        <v>12</v>
      </c>
      <c r="M25" s="6">
        <f t="shared" si="4"/>
        <v>0</v>
      </c>
      <c r="N25" s="299">
        <f>+'PRIORIZACIÓN (2)'!Q24</f>
        <v>0</v>
      </c>
      <c r="O25" s="296">
        <f t="shared" si="5"/>
        <v>44926</v>
      </c>
      <c r="P25" s="293">
        <f t="shared" si="6"/>
        <v>0.3</v>
      </c>
      <c r="Q25" s="289" t="e">
        <f t="shared" si="7"/>
        <v>#DIV/0!</v>
      </c>
      <c r="R25" s="34" t="e">
        <f t="shared" si="8"/>
        <v>#DIV/0!</v>
      </c>
    </row>
    <row r="26" spans="2:18" ht="15.75" thickBot="1" x14ac:dyDescent="0.3">
      <c r="B26" s="281" t="str">
        <f>+'PRIORIZACIÓN (2)'!B25</f>
        <v>Unidad Auditable 13</v>
      </c>
      <c r="C26" s="5">
        <f>+'PRIORIZACIÓN (2)'!C25</f>
        <v>0</v>
      </c>
      <c r="D26" s="1">
        <f>+'PRIORIZACIÓN (2)'!D25</f>
        <v>0</v>
      </c>
      <c r="E26" s="1">
        <f>+'PRIORIZACIÓN (2)'!E25</f>
        <v>0</v>
      </c>
      <c r="F26" s="1">
        <f>+'PRIORIZACIÓN (2)'!F25</f>
        <v>0</v>
      </c>
      <c r="G26" s="283">
        <f t="shared" ref="G26:G35" si="9">SUM(C26:F26)</f>
        <v>0</v>
      </c>
      <c r="H26" s="286" t="e">
        <f t="shared" ref="H26:H35" si="10">+IF(($C26/$G26)&gt;=0.2,"Extremo",+IF((($C26/G26)+($D26/$G26))&gt;=0.3,"Alto",+IF((($C26/$G26)+($D26/$G26)+($E26/$G26))&gt;=0.4,"Moderado",+IF(($C26/$G26)+($D26/$G26)+($E26/$G26)+($F26/$G26)&gt;=0.5,"Bajo",""))))</f>
        <v>#DIV/0!</v>
      </c>
      <c r="I26" s="6" t="e">
        <f t="shared" ref="I26:I35" si="11">(IF(H26="Extremo",50%,(IF(H26="Alto",40%,IF(H26="Moderado",15%,IF(H26="Bajo",10%,0))))))</f>
        <v>#DIV/0!</v>
      </c>
      <c r="J26" s="11" t="s">
        <v>12</v>
      </c>
      <c r="K26" s="274">
        <f t="shared" ref="K26:K35" si="12">IF(J26="Si",100%,IF(J26="No",0,0))</f>
        <v>0</v>
      </c>
      <c r="L26" s="5" t="s">
        <v>12</v>
      </c>
      <c r="M26" s="6">
        <f t="shared" ref="M26:M35" si="13">IF(L26="Si",20%,IF(L26="No",0,0))</f>
        <v>0</v>
      </c>
      <c r="N26" s="299">
        <f>+'PRIORIZACIÓN (2)'!Q25</f>
        <v>0</v>
      </c>
      <c r="O26" s="296">
        <f t="shared" ref="O26:O35" si="14">+$C$6-N26</f>
        <v>44926</v>
      </c>
      <c r="P26" s="293">
        <f t="shared" ref="P26:P35" si="15">IF(O26&gt;=1080,30%,IF(O26&gt;=720,20%,IF(O26&gt;=360,10%,IF(O26&lt;=359,0%,0))))</f>
        <v>0.3</v>
      </c>
      <c r="Q26" s="289" t="e">
        <f t="shared" ref="Q26:Q35" si="16">IF(K26=100%,100%,(I26+M26+P26))</f>
        <v>#DIV/0!</v>
      </c>
      <c r="R26" s="34" t="e">
        <f t="shared" si="8"/>
        <v>#DIV/0!</v>
      </c>
    </row>
    <row r="27" spans="2:18" ht="15.75" thickBot="1" x14ac:dyDescent="0.3">
      <c r="B27" s="281" t="str">
        <f>+'PRIORIZACIÓN (2)'!B26</f>
        <v>Unidad Auditable 14</v>
      </c>
      <c r="C27" s="5">
        <f>+'PRIORIZACIÓN (2)'!C26</f>
        <v>0</v>
      </c>
      <c r="D27" s="1">
        <f>+'PRIORIZACIÓN (2)'!D26</f>
        <v>0</v>
      </c>
      <c r="E27" s="1">
        <f>+'PRIORIZACIÓN (2)'!E26</f>
        <v>0</v>
      </c>
      <c r="F27" s="1">
        <f>+'PRIORIZACIÓN (2)'!F26</f>
        <v>0</v>
      </c>
      <c r="G27" s="283">
        <f t="shared" si="9"/>
        <v>0</v>
      </c>
      <c r="H27" s="286" t="e">
        <f t="shared" si="10"/>
        <v>#DIV/0!</v>
      </c>
      <c r="I27" s="6" t="e">
        <f t="shared" si="11"/>
        <v>#DIV/0!</v>
      </c>
      <c r="J27" s="11" t="s">
        <v>12</v>
      </c>
      <c r="K27" s="274">
        <f t="shared" si="12"/>
        <v>0</v>
      </c>
      <c r="L27" s="5" t="s">
        <v>12</v>
      </c>
      <c r="M27" s="6">
        <f t="shared" si="13"/>
        <v>0</v>
      </c>
      <c r="N27" s="299">
        <f>+'PRIORIZACIÓN (2)'!Q26</f>
        <v>0</v>
      </c>
      <c r="O27" s="296">
        <f t="shared" si="14"/>
        <v>44926</v>
      </c>
      <c r="P27" s="293">
        <f t="shared" si="15"/>
        <v>0.3</v>
      </c>
      <c r="Q27" s="289" t="e">
        <f t="shared" si="16"/>
        <v>#DIV/0!</v>
      </c>
      <c r="R27" s="34" t="e">
        <f t="shared" si="8"/>
        <v>#DIV/0!</v>
      </c>
    </row>
    <row r="28" spans="2:18" ht="15.75" thickBot="1" x14ac:dyDescent="0.3">
      <c r="B28" s="281" t="str">
        <f>+'PRIORIZACIÓN (2)'!B27</f>
        <v>Unidad Auditable 15</v>
      </c>
      <c r="C28" s="5">
        <f>+'PRIORIZACIÓN (2)'!C27</f>
        <v>0</v>
      </c>
      <c r="D28" s="1">
        <f>+'PRIORIZACIÓN (2)'!D27</f>
        <v>0</v>
      </c>
      <c r="E28" s="1">
        <f>+'PRIORIZACIÓN (2)'!E27</f>
        <v>0</v>
      </c>
      <c r="F28" s="1">
        <f>+'PRIORIZACIÓN (2)'!F27</f>
        <v>0</v>
      </c>
      <c r="G28" s="283">
        <f t="shared" si="9"/>
        <v>0</v>
      </c>
      <c r="H28" s="286" t="e">
        <f t="shared" si="10"/>
        <v>#DIV/0!</v>
      </c>
      <c r="I28" s="6" t="e">
        <f t="shared" si="11"/>
        <v>#DIV/0!</v>
      </c>
      <c r="J28" s="11" t="s">
        <v>12</v>
      </c>
      <c r="K28" s="274">
        <f t="shared" si="12"/>
        <v>0</v>
      </c>
      <c r="L28" s="5" t="s">
        <v>12</v>
      </c>
      <c r="M28" s="6">
        <f t="shared" si="13"/>
        <v>0</v>
      </c>
      <c r="N28" s="299">
        <f>+'PRIORIZACIÓN (2)'!Q27</f>
        <v>0</v>
      </c>
      <c r="O28" s="296">
        <f t="shared" si="14"/>
        <v>44926</v>
      </c>
      <c r="P28" s="293">
        <f t="shared" si="15"/>
        <v>0.3</v>
      </c>
      <c r="Q28" s="289" t="e">
        <f t="shared" si="16"/>
        <v>#DIV/0!</v>
      </c>
      <c r="R28" s="34" t="e">
        <f t="shared" si="8"/>
        <v>#DIV/0!</v>
      </c>
    </row>
    <row r="29" spans="2:18" ht="15.75" thickBot="1" x14ac:dyDescent="0.3">
      <c r="B29" s="281" t="str">
        <f>+'PRIORIZACIÓN (2)'!B28</f>
        <v>Unidad Auditable 16</v>
      </c>
      <c r="C29" s="5">
        <f>+'PRIORIZACIÓN (2)'!C28</f>
        <v>0</v>
      </c>
      <c r="D29" s="1">
        <f>+'PRIORIZACIÓN (2)'!D28</f>
        <v>0</v>
      </c>
      <c r="E29" s="1">
        <f>+'PRIORIZACIÓN (2)'!E28</f>
        <v>0</v>
      </c>
      <c r="F29" s="1">
        <f>+'PRIORIZACIÓN (2)'!F28</f>
        <v>0</v>
      </c>
      <c r="G29" s="283">
        <f t="shared" si="9"/>
        <v>0</v>
      </c>
      <c r="H29" s="286" t="e">
        <f t="shared" si="10"/>
        <v>#DIV/0!</v>
      </c>
      <c r="I29" s="6" t="e">
        <f t="shared" si="11"/>
        <v>#DIV/0!</v>
      </c>
      <c r="J29" s="11" t="s">
        <v>12</v>
      </c>
      <c r="K29" s="274">
        <f t="shared" si="12"/>
        <v>0</v>
      </c>
      <c r="L29" s="5" t="s">
        <v>12</v>
      </c>
      <c r="M29" s="6">
        <f t="shared" si="13"/>
        <v>0</v>
      </c>
      <c r="N29" s="299">
        <f>+'PRIORIZACIÓN (2)'!Q28</f>
        <v>0</v>
      </c>
      <c r="O29" s="296">
        <f t="shared" si="14"/>
        <v>44926</v>
      </c>
      <c r="P29" s="293">
        <f t="shared" si="15"/>
        <v>0.3</v>
      </c>
      <c r="Q29" s="289" t="e">
        <f t="shared" si="16"/>
        <v>#DIV/0!</v>
      </c>
      <c r="R29" s="34" t="e">
        <f t="shared" si="8"/>
        <v>#DIV/0!</v>
      </c>
    </row>
    <row r="30" spans="2:18" ht="15.75" thickBot="1" x14ac:dyDescent="0.3">
      <c r="B30" s="281" t="str">
        <f>+'PRIORIZACIÓN (2)'!B29</f>
        <v>Unidad Auditable 17</v>
      </c>
      <c r="C30" s="5">
        <f>+'PRIORIZACIÓN (2)'!C29</f>
        <v>0</v>
      </c>
      <c r="D30" s="1">
        <f>+'PRIORIZACIÓN (2)'!D29</f>
        <v>0</v>
      </c>
      <c r="E30" s="1">
        <f>+'PRIORIZACIÓN (2)'!E29</f>
        <v>0</v>
      </c>
      <c r="F30" s="1">
        <f>+'PRIORIZACIÓN (2)'!F29</f>
        <v>0</v>
      </c>
      <c r="G30" s="283">
        <f t="shared" si="9"/>
        <v>0</v>
      </c>
      <c r="H30" s="286" t="e">
        <f t="shared" si="10"/>
        <v>#DIV/0!</v>
      </c>
      <c r="I30" s="6" t="e">
        <f t="shared" si="11"/>
        <v>#DIV/0!</v>
      </c>
      <c r="J30" s="11"/>
      <c r="K30" s="274">
        <f t="shared" si="12"/>
        <v>0</v>
      </c>
      <c r="L30" s="5"/>
      <c r="M30" s="6">
        <f t="shared" si="13"/>
        <v>0</v>
      </c>
      <c r="N30" s="299"/>
      <c r="O30" s="296">
        <f t="shared" si="14"/>
        <v>44926</v>
      </c>
      <c r="P30" s="293">
        <f t="shared" si="15"/>
        <v>0.3</v>
      </c>
      <c r="Q30" s="289" t="e">
        <f t="shared" si="16"/>
        <v>#DIV/0!</v>
      </c>
      <c r="R30" s="13"/>
    </row>
    <row r="31" spans="2:18" ht="15.75" thickBot="1" x14ac:dyDescent="0.3">
      <c r="B31" s="281" t="str">
        <f>+'PRIORIZACIÓN (2)'!B30</f>
        <v>Unidad Auditable 18</v>
      </c>
      <c r="C31" s="5">
        <f>+'PRIORIZACIÓN (2)'!C30</f>
        <v>0</v>
      </c>
      <c r="D31" s="1">
        <f>+'PRIORIZACIÓN (2)'!D30</f>
        <v>0</v>
      </c>
      <c r="E31" s="1">
        <f>+'PRIORIZACIÓN (2)'!E30</f>
        <v>0</v>
      </c>
      <c r="F31" s="1">
        <f>+'PRIORIZACIÓN (2)'!F30</f>
        <v>0</v>
      </c>
      <c r="G31" s="283">
        <f t="shared" si="9"/>
        <v>0</v>
      </c>
      <c r="H31" s="286" t="e">
        <f t="shared" si="10"/>
        <v>#DIV/0!</v>
      </c>
      <c r="I31" s="6" t="e">
        <f t="shared" si="11"/>
        <v>#DIV/0!</v>
      </c>
      <c r="J31" s="11"/>
      <c r="K31" s="274">
        <f t="shared" si="12"/>
        <v>0</v>
      </c>
      <c r="L31" s="5"/>
      <c r="M31" s="6">
        <f t="shared" si="13"/>
        <v>0</v>
      </c>
      <c r="N31" s="299"/>
      <c r="O31" s="296">
        <f t="shared" si="14"/>
        <v>44926</v>
      </c>
      <c r="P31" s="293">
        <f t="shared" si="15"/>
        <v>0.3</v>
      </c>
      <c r="Q31" s="289" t="e">
        <f t="shared" si="16"/>
        <v>#DIV/0!</v>
      </c>
      <c r="R31" s="13"/>
    </row>
    <row r="32" spans="2:18" ht="15.75" thickBot="1" x14ac:dyDescent="0.3">
      <c r="B32" s="281" t="str">
        <f>+'PRIORIZACIÓN (2)'!B31</f>
        <v>Unidad Auditable 19</v>
      </c>
      <c r="C32" s="5">
        <f>+'PRIORIZACIÓN (2)'!C31</f>
        <v>0</v>
      </c>
      <c r="D32" s="1">
        <f>+'PRIORIZACIÓN (2)'!D31</f>
        <v>0</v>
      </c>
      <c r="E32" s="1">
        <f>+'PRIORIZACIÓN (2)'!E31</f>
        <v>0</v>
      </c>
      <c r="F32" s="1">
        <f>+'PRIORIZACIÓN (2)'!F31</f>
        <v>0</v>
      </c>
      <c r="G32" s="283">
        <f t="shared" si="9"/>
        <v>0</v>
      </c>
      <c r="H32" s="286" t="e">
        <f t="shared" si="10"/>
        <v>#DIV/0!</v>
      </c>
      <c r="I32" s="6" t="e">
        <f t="shared" si="11"/>
        <v>#DIV/0!</v>
      </c>
      <c r="J32" s="11"/>
      <c r="K32" s="274">
        <f t="shared" si="12"/>
        <v>0</v>
      </c>
      <c r="L32" s="5"/>
      <c r="M32" s="6">
        <f t="shared" si="13"/>
        <v>0</v>
      </c>
      <c r="N32" s="299"/>
      <c r="O32" s="296">
        <f t="shared" si="14"/>
        <v>44926</v>
      </c>
      <c r="P32" s="293">
        <f t="shared" si="15"/>
        <v>0.3</v>
      </c>
      <c r="Q32" s="289" t="e">
        <f t="shared" si="16"/>
        <v>#DIV/0!</v>
      </c>
      <c r="R32" s="13"/>
    </row>
    <row r="33" spans="2:18" ht="15.75" thickBot="1" x14ac:dyDescent="0.3">
      <c r="B33" s="281" t="str">
        <f>+'PRIORIZACIÓN (2)'!B32</f>
        <v>Unidad Auditable 20</v>
      </c>
      <c r="C33" s="5">
        <f>+'PRIORIZACIÓN (2)'!C32</f>
        <v>0</v>
      </c>
      <c r="D33" s="1">
        <f>+'PRIORIZACIÓN (2)'!D32</f>
        <v>0</v>
      </c>
      <c r="E33" s="1">
        <f>+'PRIORIZACIÓN (2)'!E32</f>
        <v>0</v>
      </c>
      <c r="F33" s="1">
        <f>+'PRIORIZACIÓN (2)'!F32</f>
        <v>0</v>
      </c>
      <c r="G33" s="283">
        <f t="shared" si="9"/>
        <v>0</v>
      </c>
      <c r="H33" s="286" t="e">
        <f t="shared" si="10"/>
        <v>#DIV/0!</v>
      </c>
      <c r="I33" s="6" t="e">
        <f t="shared" si="11"/>
        <v>#DIV/0!</v>
      </c>
      <c r="J33" s="11"/>
      <c r="K33" s="274">
        <f t="shared" si="12"/>
        <v>0</v>
      </c>
      <c r="L33" s="5"/>
      <c r="M33" s="6">
        <f t="shared" si="13"/>
        <v>0</v>
      </c>
      <c r="N33" s="299"/>
      <c r="O33" s="296">
        <f t="shared" si="14"/>
        <v>44926</v>
      </c>
      <c r="P33" s="293">
        <f t="shared" si="15"/>
        <v>0.3</v>
      </c>
      <c r="Q33" s="289" t="e">
        <f t="shared" si="16"/>
        <v>#DIV/0!</v>
      </c>
      <c r="R33" s="13"/>
    </row>
    <row r="34" spans="2:18" ht="15.75" thickBot="1" x14ac:dyDescent="0.3">
      <c r="B34" s="281" t="str">
        <f>+'PRIORIZACIÓN (2)'!B33</f>
        <v>Unidad Auditable 21</v>
      </c>
      <c r="C34" s="5">
        <f>+'PRIORIZACIÓN (2)'!C33</f>
        <v>0</v>
      </c>
      <c r="D34" s="1">
        <f>+'PRIORIZACIÓN (2)'!D33</f>
        <v>0</v>
      </c>
      <c r="E34" s="1">
        <f>+'PRIORIZACIÓN (2)'!E33</f>
        <v>0</v>
      </c>
      <c r="F34" s="1">
        <f>+'PRIORIZACIÓN (2)'!F33</f>
        <v>0</v>
      </c>
      <c r="G34" s="283">
        <f t="shared" si="9"/>
        <v>0</v>
      </c>
      <c r="H34" s="286" t="e">
        <f t="shared" si="10"/>
        <v>#DIV/0!</v>
      </c>
      <c r="I34" s="6" t="e">
        <f t="shared" si="11"/>
        <v>#DIV/0!</v>
      </c>
      <c r="J34" s="11"/>
      <c r="K34" s="274">
        <f t="shared" si="12"/>
        <v>0</v>
      </c>
      <c r="L34" s="5"/>
      <c r="M34" s="6">
        <f t="shared" si="13"/>
        <v>0</v>
      </c>
      <c r="N34" s="299"/>
      <c r="O34" s="296">
        <f t="shared" si="14"/>
        <v>44926</v>
      </c>
      <c r="P34" s="293">
        <f t="shared" si="15"/>
        <v>0.3</v>
      </c>
      <c r="Q34" s="289" t="e">
        <f t="shared" si="16"/>
        <v>#DIV/0!</v>
      </c>
      <c r="R34" s="13"/>
    </row>
    <row r="35" spans="2:18" ht="15.75" thickBot="1" x14ac:dyDescent="0.3">
      <c r="B35" s="281" t="str">
        <f>+'PRIORIZACIÓN (2)'!B34</f>
        <v>Unidad Auditable 22</v>
      </c>
      <c r="C35" s="7">
        <f>+'PRIORIZACIÓN (2)'!C34</f>
        <v>0</v>
      </c>
      <c r="D35" s="8">
        <f>+'PRIORIZACIÓN (2)'!D34</f>
        <v>0</v>
      </c>
      <c r="E35" s="8">
        <f>+'PRIORIZACIÓN (2)'!E34</f>
        <v>0</v>
      </c>
      <c r="F35" s="8">
        <f>+'PRIORIZACIÓN (2)'!F34</f>
        <v>0</v>
      </c>
      <c r="G35" s="284">
        <f t="shared" si="9"/>
        <v>0</v>
      </c>
      <c r="H35" s="287" t="e">
        <f t="shared" si="10"/>
        <v>#DIV/0!</v>
      </c>
      <c r="I35" s="9" t="e">
        <f t="shared" si="11"/>
        <v>#DIV/0!</v>
      </c>
      <c r="J35" s="12"/>
      <c r="K35" s="275">
        <f t="shared" si="12"/>
        <v>0</v>
      </c>
      <c r="L35" s="7"/>
      <c r="M35" s="9">
        <f t="shared" si="13"/>
        <v>0</v>
      </c>
      <c r="N35" s="300"/>
      <c r="O35" s="297">
        <f t="shared" si="14"/>
        <v>44926</v>
      </c>
      <c r="P35" s="294">
        <f t="shared" si="15"/>
        <v>0.3</v>
      </c>
      <c r="Q35" s="290" t="e">
        <f t="shared" si="16"/>
        <v>#DIV/0!</v>
      </c>
      <c r="R35" s="14"/>
    </row>
    <row r="37" spans="2:18" ht="15.75" thickBot="1" x14ac:dyDescent="0.3"/>
    <row r="38" spans="2:18" x14ac:dyDescent="0.25">
      <c r="B38" s="17"/>
      <c r="C38" s="35"/>
      <c r="D38" s="18"/>
      <c r="E38" s="18"/>
      <c r="F38" s="18"/>
      <c r="G38" s="18"/>
      <c r="H38" s="18"/>
      <c r="I38" s="18"/>
      <c r="J38" s="18"/>
      <c r="K38" s="18"/>
      <c r="L38" s="18"/>
      <c r="M38" s="18"/>
      <c r="N38" s="18"/>
      <c r="O38" s="18"/>
      <c r="P38" s="19"/>
    </row>
    <row r="39" spans="2:18" x14ac:dyDescent="0.25">
      <c r="B39" s="20"/>
      <c r="C39" s="36"/>
      <c r="D39" s="21"/>
      <c r="E39" s="21"/>
      <c r="F39" s="21"/>
      <c r="G39" s="21"/>
      <c r="H39" s="21"/>
      <c r="I39" s="21"/>
      <c r="J39" s="21"/>
      <c r="K39" s="21"/>
      <c r="L39" s="21"/>
      <c r="M39" s="21"/>
      <c r="N39" s="21"/>
      <c r="O39" s="21"/>
      <c r="P39" s="22"/>
    </row>
    <row r="40" spans="2:18" x14ac:dyDescent="0.25">
      <c r="B40" s="20"/>
      <c r="C40" s="36"/>
      <c r="D40" s="21"/>
      <c r="E40" s="21"/>
      <c r="F40" s="21"/>
      <c r="G40" s="21"/>
      <c r="H40" s="21"/>
      <c r="I40" s="21"/>
      <c r="J40" s="21"/>
      <c r="K40" s="21"/>
      <c r="L40" s="21"/>
      <c r="M40" s="21"/>
      <c r="N40" s="21"/>
      <c r="O40" s="21"/>
      <c r="P40" s="22"/>
    </row>
    <row r="41" spans="2:18" x14ac:dyDescent="0.25">
      <c r="B41" s="20"/>
      <c r="C41" s="36"/>
      <c r="D41" s="21"/>
      <c r="E41" s="21"/>
      <c r="F41" s="21"/>
      <c r="G41" s="21"/>
      <c r="H41" s="21"/>
      <c r="I41" s="21"/>
      <c r="J41" s="21"/>
      <c r="K41" s="21"/>
      <c r="L41" s="21"/>
      <c r="M41" s="21"/>
      <c r="N41" s="21"/>
      <c r="O41" s="21"/>
      <c r="P41" s="22"/>
    </row>
    <row r="42" spans="2:18" x14ac:dyDescent="0.25">
      <c r="B42" s="20"/>
      <c r="C42" s="36"/>
      <c r="D42" s="21"/>
      <c r="E42" s="21"/>
      <c r="F42" s="21"/>
      <c r="G42" s="21"/>
      <c r="H42" s="21"/>
      <c r="I42" s="21"/>
      <c r="J42" s="21"/>
      <c r="K42" s="21"/>
      <c r="L42" s="21"/>
      <c r="M42" s="21"/>
      <c r="N42" s="21"/>
      <c r="O42" s="21"/>
      <c r="P42" s="22"/>
    </row>
    <row r="43" spans="2:18" x14ac:dyDescent="0.25">
      <c r="B43" s="20"/>
      <c r="C43" s="36"/>
      <c r="D43" s="21"/>
      <c r="E43" s="21"/>
      <c r="F43" s="21"/>
      <c r="G43" s="21"/>
      <c r="H43" s="21"/>
      <c r="I43" s="21"/>
      <c r="J43" s="21"/>
      <c r="K43" s="21"/>
      <c r="L43" s="21"/>
      <c r="M43" s="21"/>
      <c r="N43" s="21"/>
      <c r="O43" s="21"/>
      <c r="P43" s="22"/>
    </row>
    <row r="44" spans="2:18" x14ac:dyDescent="0.25">
      <c r="B44" s="20"/>
      <c r="C44" s="36"/>
      <c r="D44" s="21"/>
      <c r="E44" s="21"/>
      <c r="F44" s="21"/>
      <c r="G44" s="21"/>
      <c r="H44" s="21"/>
      <c r="I44" s="21"/>
      <c r="J44" s="21"/>
      <c r="K44" s="21"/>
      <c r="L44" s="21"/>
      <c r="M44" s="21"/>
      <c r="N44" s="21"/>
      <c r="O44" s="21"/>
      <c r="P44" s="22"/>
    </row>
    <row r="45" spans="2:18" x14ac:dyDescent="0.25">
      <c r="B45" s="643" t="s">
        <v>30</v>
      </c>
      <c r="C45" s="644"/>
      <c r="D45" s="644"/>
      <c r="E45" s="644"/>
      <c r="F45" s="644"/>
      <c r="G45" s="644"/>
      <c r="H45" s="644"/>
      <c r="I45" s="644"/>
      <c r="J45" s="644"/>
      <c r="K45" s="644"/>
      <c r="L45" s="644"/>
      <c r="M45" s="644"/>
      <c r="N45" s="644"/>
      <c r="O45" s="644"/>
      <c r="P45" s="645"/>
    </row>
    <row r="46" spans="2:18" x14ac:dyDescent="0.25">
      <c r="B46" s="20"/>
      <c r="C46" s="36"/>
      <c r="D46" s="21"/>
      <c r="E46" s="21"/>
      <c r="F46" s="21"/>
      <c r="G46" s="21"/>
      <c r="H46" s="21"/>
      <c r="I46" s="21"/>
      <c r="J46" s="21"/>
      <c r="K46" s="21"/>
      <c r="L46" s="21"/>
      <c r="M46" s="21"/>
      <c r="N46" s="21"/>
      <c r="O46" s="21"/>
      <c r="P46" s="22"/>
    </row>
    <row r="47" spans="2:18" x14ac:dyDescent="0.25">
      <c r="B47" s="20"/>
      <c r="C47" s="36"/>
      <c r="D47" s="21"/>
      <c r="E47" s="21"/>
      <c r="F47" s="21"/>
      <c r="G47" s="21"/>
      <c r="H47" s="21"/>
      <c r="I47" s="21"/>
      <c r="J47" s="21"/>
      <c r="K47" s="21"/>
      <c r="L47" s="21"/>
      <c r="M47" s="21"/>
      <c r="N47" s="21"/>
      <c r="O47" s="21"/>
      <c r="P47" s="22"/>
    </row>
    <row r="48" spans="2:18" x14ac:dyDescent="0.25">
      <c r="B48" s="20"/>
      <c r="C48" s="36"/>
      <c r="D48" s="21"/>
      <c r="E48" s="21"/>
      <c r="F48" s="21"/>
      <c r="G48" s="21"/>
      <c r="H48" s="21"/>
      <c r="I48" s="21"/>
      <c r="J48" s="21"/>
      <c r="K48" s="21"/>
      <c r="L48" s="21"/>
      <c r="M48" s="21"/>
      <c r="N48" s="21"/>
      <c r="O48" s="21"/>
      <c r="P48" s="22"/>
    </row>
    <row r="49" spans="2:16" x14ac:dyDescent="0.25">
      <c r="B49" s="20"/>
      <c r="C49" s="36"/>
      <c r="D49" s="21"/>
      <c r="E49" s="21"/>
      <c r="F49" s="21"/>
      <c r="G49" s="21"/>
      <c r="H49" s="21"/>
      <c r="I49" s="21"/>
      <c r="J49" s="21"/>
      <c r="K49" s="21"/>
      <c r="L49" s="21"/>
      <c r="M49" s="21"/>
      <c r="N49" s="21"/>
      <c r="O49" s="21"/>
      <c r="P49" s="22"/>
    </row>
    <row r="50" spans="2:16" x14ac:dyDescent="0.25">
      <c r="B50" s="20"/>
      <c r="C50" s="36"/>
      <c r="D50" s="21"/>
      <c r="E50" s="21"/>
      <c r="F50" s="21"/>
      <c r="G50" s="21"/>
      <c r="H50" s="21"/>
      <c r="I50" s="21"/>
      <c r="J50" s="21"/>
      <c r="K50" s="21"/>
      <c r="L50" s="21"/>
      <c r="M50" s="21"/>
      <c r="N50" s="21"/>
      <c r="O50" s="21"/>
      <c r="P50" s="22"/>
    </row>
    <row r="51" spans="2:16" x14ac:dyDescent="0.25">
      <c r="B51" s="20"/>
      <c r="C51" s="36"/>
      <c r="D51" s="21"/>
      <c r="E51" s="21"/>
      <c r="F51" s="21"/>
      <c r="G51" s="21"/>
      <c r="H51" s="21"/>
      <c r="I51" s="21"/>
      <c r="J51" s="21"/>
      <c r="K51" s="21"/>
      <c r="L51" s="21"/>
      <c r="M51" s="21"/>
      <c r="N51" s="21"/>
      <c r="O51" s="21"/>
      <c r="P51" s="22"/>
    </row>
    <row r="52" spans="2:16" x14ac:dyDescent="0.25">
      <c r="B52" s="20"/>
      <c r="C52" s="36"/>
      <c r="D52" s="21"/>
      <c r="E52" s="21"/>
      <c r="F52" s="21"/>
      <c r="G52" s="21"/>
      <c r="H52" s="21"/>
      <c r="I52" s="21"/>
      <c r="J52" s="21"/>
      <c r="K52" s="21"/>
      <c r="L52" s="21"/>
      <c r="M52" s="21"/>
      <c r="N52" s="21"/>
      <c r="O52" s="21"/>
      <c r="P52" s="22"/>
    </row>
    <row r="53" spans="2:16" x14ac:dyDescent="0.25">
      <c r="B53" s="20"/>
      <c r="C53" s="36"/>
      <c r="D53" s="21"/>
      <c r="E53" s="21"/>
      <c r="F53" s="21"/>
      <c r="G53" s="21"/>
      <c r="H53" s="21"/>
      <c r="I53" s="21"/>
      <c r="J53" s="21"/>
      <c r="K53" s="21"/>
      <c r="L53" s="21"/>
      <c r="M53" s="21"/>
      <c r="N53" s="21"/>
      <c r="O53" s="21"/>
      <c r="P53" s="22"/>
    </row>
    <row r="54" spans="2:16" x14ac:dyDescent="0.25">
      <c r="B54" s="20"/>
      <c r="C54" s="36"/>
      <c r="D54" s="21"/>
      <c r="E54" s="21"/>
      <c r="F54" s="21"/>
      <c r="G54" s="21"/>
      <c r="H54" s="21"/>
      <c r="I54" s="21"/>
      <c r="J54" s="21"/>
      <c r="K54" s="21"/>
      <c r="L54" s="21"/>
      <c r="M54" s="21"/>
      <c r="N54" s="21"/>
      <c r="O54" s="21"/>
      <c r="P54" s="22"/>
    </row>
    <row r="55" spans="2:16" x14ac:dyDescent="0.25">
      <c r="B55" s="20"/>
      <c r="C55" s="36"/>
      <c r="D55" s="21"/>
      <c r="E55" s="21"/>
      <c r="F55" s="21"/>
      <c r="G55" s="21"/>
      <c r="H55" s="21"/>
      <c r="I55" s="21"/>
      <c r="J55" s="21"/>
      <c r="K55" s="21"/>
      <c r="L55" s="21"/>
      <c r="M55" s="21"/>
      <c r="N55" s="21"/>
      <c r="O55" s="21"/>
      <c r="P55" s="22"/>
    </row>
    <row r="56" spans="2:16" ht="15.75" thickBot="1" x14ac:dyDescent="0.3">
      <c r="B56" s="23"/>
      <c r="C56" s="24"/>
      <c r="D56" s="24"/>
      <c r="E56" s="24"/>
      <c r="F56" s="24"/>
      <c r="G56" s="24"/>
      <c r="H56" s="24"/>
      <c r="I56" s="24"/>
      <c r="J56" s="24"/>
      <c r="K56" s="24"/>
      <c r="L56" s="24"/>
      <c r="M56" s="24"/>
      <c r="N56" s="24"/>
      <c r="O56" s="24"/>
      <c r="P56" s="25"/>
    </row>
  </sheetData>
  <mergeCells count="23">
    <mergeCell ref="R10:R11"/>
    <mergeCell ref="Q9:R9"/>
    <mergeCell ref="B45:P45"/>
    <mergeCell ref="J10:K11"/>
    <mergeCell ref="J9:K9"/>
    <mergeCell ref="L10:M11"/>
    <mergeCell ref="N10:N11"/>
    <mergeCell ref="B10:B11"/>
    <mergeCell ref="C10:G10"/>
    <mergeCell ref="H10:I11"/>
    <mergeCell ref="C9:I9"/>
    <mergeCell ref="O10:O11"/>
    <mergeCell ref="P10:P11"/>
    <mergeCell ref="L9:M9"/>
    <mergeCell ref="N9:P9"/>
    <mergeCell ref="Q10:Q11"/>
    <mergeCell ref="B2:B5"/>
    <mergeCell ref="C2:N5"/>
    <mergeCell ref="Q2:Q5"/>
    <mergeCell ref="O2:P2"/>
    <mergeCell ref="O3:P3"/>
    <mergeCell ref="O4:P4"/>
    <mergeCell ref="O5:P5"/>
  </mergeCells>
  <conditionalFormatting sqref="H12">
    <cfRule type="containsText" dxfId="23" priority="42" operator="containsText" text="Moderado">
      <formula>NOT(ISERROR(SEARCH("Moderado",H12)))</formula>
    </cfRule>
    <cfRule type="containsText" dxfId="22" priority="43" operator="containsText" text="Alto">
      <formula>NOT(ISERROR(SEARCH("Alto",H12)))</formula>
    </cfRule>
    <cfRule type="containsText" dxfId="21" priority="44" operator="containsText" text="Muy Alto">
      <formula>NOT(ISERROR(SEARCH("Muy Alto",H12)))</formula>
    </cfRule>
  </conditionalFormatting>
  <conditionalFormatting sqref="H12">
    <cfRule type="containsText" dxfId="20" priority="40" operator="containsText" text="Muy Bajo">
      <formula>NOT(ISERROR(SEARCH("Muy Bajo",H12)))</formula>
    </cfRule>
    <cfRule type="containsText" dxfId="19" priority="41" operator="containsText" text="Bajo">
      <formula>NOT(ISERROR(SEARCH("Bajo",H12)))</formula>
    </cfRule>
  </conditionalFormatting>
  <conditionalFormatting sqref="H12">
    <cfRule type="containsText" dxfId="18" priority="39" operator="containsText" text="Extremo">
      <formula>NOT(ISERROR(SEARCH("Extremo",H12)))</formula>
    </cfRule>
  </conditionalFormatting>
  <conditionalFormatting sqref="H13:H21 H24:H35">
    <cfRule type="containsText" dxfId="17" priority="36" operator="containsText" text="Moderado">
      <formula>NOT(ISERROR(SEARCH("Moderado",H13)))</formula>
    </cfRule>
    <cfRule type="containsText" dxfId="16" priority="37" operator="containsText" text="Alto">
      <formula>NOT(ISERROR(SEARCH("Alto",H13)))</formula>
    </cfRule>
    <cfRule type="containsText" dxfId="15" priority="38" operator="containsText" text="Muy Alto">
      <formula>NOT(ISERROR(SEARCH("Muy Alto",H13)))</formula>
    </cfRule>
  </conditionalFormatting>
  <conditionalFormatting sqref="H13:H21 H24:H35">
    <cfRule type="containsText" dxfId="14" priority="34" operator="containsText" text="Muy Bajo">
      <formula>NOT(ISERROR(SEARCH("Muy Bajo",H13)))</formula>
    </cfRule>
    <cfRule type="containsText" dxfId="13" priority="35" operator="containsText" text="Bajo">
      <formula>NOT(ISERROR(SEARCH("Bajo",H13)))</formula>
    </cfRule>
  </conditionalFormatting>
  <conditionalFormatting sqref="H13:H21 H24:H35">
    <cfRule type="containsText" dxfId="12" priority="33" operator="containsText" text="Extremo">
      <formula>NOT(ISERROR(SEARCH("Extremo",H13)))</formula>
    </cfRule>
  </conditionalFormatting>
  <conditionalFormatting sqref="Q12:Q21 Q24:Q35">
    <cfRule type="colorScale" priority="31">
      <colorScale>
        <cfvo type="min"/>
        <cfvo type="percentile" val="50"/>
        <cfvo type="max"/>
        <color rgb="FF63BE7B"/>
        <color rgb="FFFFEB84"/>
        <color rgb="FFF8696B"/>
      </colorScale>
    </cfRule>
  </conditionalFormatting>
  <conditionalFormatting sqref="T12">
    <cfRule type="colorScale" priority="30">
      <colorScale>
        <cfvo type="min"/>
        <cfvo type="percentile" val="50"/>
        <cfvo type="max"/>
        <color rgb="FF63BE7B"/>
        <color rgb="FFFFEB84"/>
        <color rgb="FFF8696B"/>
      </colorScale>
    </cfRule>
  </conditionalFormatting>
  <conditionalFormatting sqref="H22">
    <cfRule type="containsText" dxfId="11" priority="13" operator="containsText" text="Moderado">
      <formula>NOT(ISERROR(SEARCH("Moderado",H22)))</formula>
    </cfRule>
    <cfRule type="containsText" dxfId="10" priority="14" operator="containsText" text="Alto">
      <formula>NOT(ISERROR(SEARCH("Alto",H22)))</formula>
    </cfRule>
    <cfRule type="containsText" dxfId="9" priority="15" operator="containsText" text="Muy Alto">
      <formula>NOT(ISERROR(SEARCH("Muy Alto",H22)))</formula>
    </cfRule>
  </conditionalFormatting>
  <conditionalFormatting sqref="H22">
    <cfRule type="containsText" dxfId="8" priority="11" operator="containsText" text="Muy Bajo">
      <formula>NOT(ISERROR(SEARCH("Muy Bajo",H22)))</formula>
    </cfRule>
    <cfRule type="containsText" dxfId="7" priority="12" operator="containsText" text="Bajo">
      <formula>NOT(ISERROR(SEARCH("Bajo",H22)))</formula>
    </cfRule>
  </conditionalFormatting>
  <conditionalFormatting sqref="H22">
    <cfRule type="containsText" dxfId="6" priority="10" operator="containsText" text="Extremo">
      <formula>NOT(ISERROR(SEARCH("Extremo",H22)))</formula>
    </cfRule>
  </conditionalFormatting>
  <conditionalFormatting sqref="H23">
    <cfRule type="containsText" dxfId="5" priority="6" operator="containsText" text="Moderado">
      <formula>NOT(ISERROR(SEARCH("Moderado",H23)))</formula>
    </cfRule>
    <cfRule type="containsText" dxfId="4" priority="7" operator="containsText" text="Alto">
      <formula>NOT(ISERROR(SEARCH("Alto",H23)))</formula>
    </cfRule>
    <cfRule type="containsText" dxfId="3" priority="8" operator="containsText" text="Muy Alto">
      <formula>NOT(ISERROR(SEARCH("Muy Alto",H23)))</formula>
    </cfRule>
  </conditionalFormatting>
  <conditionalFormatting sqref="H23">
    <cfRule type="containsText" dxfId="2" priority="4" operator="containsText" text="Muy Bajo">
      <formula>NOT(ISERROR(SEARCH("Muy Bajo",H23)))</formula>
    </cfRule>
    <cfRule type="containsText" dxfId="1" priority="5" operator="containsText" text="Bajo">
      <formula>NOT(ISERROR(SEARCH("Bajo",H23)))</formula>
    </cfRule>
  </conditionalFormatting>
  <conditionalFormatting sqref="H23">
    <cfRule type="containsText" dxfId="0" priority="3" operator="containsText" text="Extremo">
      <formula>NOT(ISERROR(SEARCH("Extremo",H23)))</formula>
    </cfRule>
  </conditionalFormatting>
  <conditionalFormatting sqref="Q23">
    <cfRule type="colorScale" priority="2">
      <colorScale>
        <cfvo type="min"/>
        <cfvo type="percentile" val="50"/>
        <cfvo type="max"/>
        <color rgb="FF63BE7B"/>
        <color rgb="FFFFEB84"/>
        <color rgb="FFF8696B"/>
      </colorScale>
    </cfRule>
  </conditionalFormatting>
  <conditionalFormatting sqref="Q22">
    <cfRule type="colorScale" priority="1">
      <colorScale>
        <cfvo type="min"/>
        <cfvo type="percentile" val="50"/>
        <cfvo type="max"/>
        <color rgb="FF63BE7B"/>
        <color rgb="FFFFEB84"/>
        <color rgb="FFF8696B"/>
      </colorScale>
    </cfRule>
  </conditionalFormatting>
  <dataValidations count="1">
    <dataValidation type="list" allowBlank="1" showInputMessage="1" showErrorMessage="1" sqref="J12:J35 L12:L35">
      <formula1>"Si,No"</formula1>
    </dataValidation>
  </dataValidations>
  <pageMargins left="0.7" right="0.7" top="0.75" bottom="0.75" header="0.3" footer="0.3"/>
  <pageSetup orientation="portrait" horizontalDpi="4294967293" r:id="rId1"/>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B93"/>
  <sheetViews>
    <sheetView tabSelected="1" topLeftCell="D28" zoomScale="40" zoomScaleNormal="40" zoomScaleSheetLayoutView="40" workbookViewId="0">
      <selection activeCell="Y25" sqref="Y25"/>
    </sheetView>
  </sheetViews>
  <sheetFormatPr baseColWidth="10" defaultColWidth="11.42578125" defaultRowHeight="28.5" x14ac:dyDescent="0.45"/>
  <cols>
    <col min="1" max="1" width="17.140625" style="39" customWidth="1"/>
    <col min="2" max="2" width="117" style="42" bestFit="1" customWidth="1"/>
    <col min="3" max="3" width="99.85546875" style="43" customWidth="1"/>
    <col min="4" max="4" width="147.5703125" style="44" customWidth="1"/>
    <col min="5" max="5" width="65.140625" style="44" customWidth="1"/>
    <col min="6" max="8" width="13.140625" style="43" customWidth="1"/>
    <col min="9" max="10" width="12.28515625" style="43" customWidth="1"/>
    <col min="11" max="12" width="11.85546875" style="43" customWidth="1"/>
    <col min="13" max="22" width="11.85546875" style="42" customWidth="1"/>
    <col min="23" max="24" width="255.7109375" style="42" hidden="1" customWidth="1"/>
    <col min="25" max="25" width="8" style="42" bestFit="1" customWidth="1"/>
    <col min="26" max="87" width="11.42578125" style="42"/>
    <col min="88" max="88" width="10.85546875" style="42" customWidth="1"/>
    <col min="89" max="91" width="11.42578125" style="42"/>
    <col min="92" max="16384" width="11.42578125" style="43"/>
  </cols>
  <sheetData>
    <row r="1" spans="1:106" s="37" customFormat="1" ht="47.25" customHeight="1" x14ac:dyDescent="0.25">
      <c r="A1" s="654" t="s">
        <v>427</v>
      </c>
      <c r="B1" s="655"/>
      <c r="C1" s="658" t="s">
        <v>572</v>
      </c>
      <c r="D1" s="659"/>
      <c r="E1" s="659"/>
      <c r="F1" s="659"/>
      <c r="G1" s="659"/>
      <c r="H1" s="659"/>
      <c r="I1" s="659"/>
      <c r="J1" s="659"/>
      <c r="K1" s="659"/>
      <c r="L1" s="659"/>
      <c r="M1" s="662">
        <v>263</v>
      </c>
      <c r="N1" s="662"/>
      <c r="O1" s="662"/>
      <c r="P1" s="662"/>
      <c r="Q1" s="662"/>
      <c r="R1" s="662"/>
      <c r="S1" s="662"/>
      <c r="T1" s="662"/>
      <c r="U1" s="662"/>
      <c r="V1" s="663"/>
    </row>
    <row r="2" spans="1:106" s="37" customFormat="1" ht="88.5" customHeight="1" x14ac:dyDescent="0.25">
      <c r="A2" s="654"/>
      <c r="B2" s="655"/>
      <c r="C2" s="660"/>
      <c r="D2" s="661"/>
      <c r="E2" s="661"/>
      <c r="F2" s="661"/>
      <c r="G2" s="661"/>
      <c r="H2" s="661"/>
      <c r="I2" s="661"/>
      <c r="J2" s="661"/>
      <c r="K2" s="661"/>
      <c r="L2" s="661"/>
      <c r="M2" s="664"/>
      <c r="N2" s="664"/>
      <c r="O2" s="664"/>
      <c r="P2" s="664"/>
      <c r="Q2" s="664"/>
      <c r="R2" s="664"/>
      <c r="S2" s="664"/>
      <c r="T2" s="664"/>
      <c r="U2" s="664"/>
      <c r="V2" s="665"/>
    </row>
    <row r="3" spans="1:106" s="37" customFormat="1" x14ac:dyDescent="0.25">
      <c r="A3" s="654"/>
      <c r="B3" s="655"/>
      <c r="C3" s="660"/>
      <c r="D3" s="661"/>
      <c r="E3" s="661"/>
      <c r="F3" s="661"/>
      <c r="G3" s="661"/>
      <c r="H3" s="661"/>
      <c r="I3" s="661"/>
      <c r="J3" s="661"/>
      <c r="K3" s="661"/>
      <c r="L3" s="661"/>
      <c r="M3" s="664"/>
      <c r="N3" s="664"/>
      <c r="O3" s="664"/>
      <c r="P3" s="664"/>
      <c r="Q3" s="664"/>
      <c r="R3" s="664"/>
      <c r="S3" s="664"/>
      <c r="T3" s="664"/>
      <c r="U3" s="664"/>
      <c r="V3" s="665"/>
    </row>
    <row r="4" spans="1:106" s="37" customFormat="1" ht="38.25" customHeight="1" x14ac:dyDescent="0.25">
      <c r="A4" s="654"/>
      <c r="B4" s="655"/>
      <c r="C4" s="666" t="s">
        <v>378</v>
      </c>
      <c r="D4" s="666"/>
      <c r="E4" s="666"/>
      <c r="F4" s="666"/>
      <c r="G4" s="666"/>
      <c r="H4" s="666"/>
      <c r="I4" s="666"/>
      <c r="J4" s="666"/>
      <c r="K4" s="666"/>
      <c r="L4" s="666"/>
      <c r="M4" s="666"/>
      <c r="N4" s="666"/>
      <c r="O4" s="666"/>
      <c r="P4" s="666"/>
      <c r="Q4" s="666"/>
      <c r="R4" s="666"/>
      <c r="S4" s="666"/>
      <c r="T4" s="666"/>
      <c r="U4" s="666"/>
      <c r="V4" s="667"/>
    </row>
    <row r="5" spans="1:106" s="37" customFormat="1" ht="79.5" customHeight="1" x14ac:dyDescent="0.25">
      <c r="A5" s="654"/>
      <c r="B5" s="655"/>
      <c r="C5" s="668" t="s">
        <v>379</v>
      </c>
      <c r="D5" s="668"/>
      <c r="E5" s="668"/>
      <c r="F5" s="668"/>
      <c r="G5" s="668"/>
      <c r="H5" s="668"/>
      <c r="I5" s="668"/>
      <c r="J5" s="668"/>
      <c r="K5" s="668"/>
      <c r="L5" s="668"/>
      <c r="M5" s="668"/>
      <c r="N5" s="668"/>
      <c r="O5" s="668"/>
      <c r="P5" s="668"/>
      <c r="Q5" s="668"/>
      <c r="R5" s="668"/>
      <c r="S5" s="668"/>
      <c r="T5" s="668"/>
      <c r="U5" s="668"/>
      <c r="V5" s="669"/>
    </row>
    <row r="6" spans="1:106" s="37" customFormat="1" ht="64.5" customHeight="1" x14ac:dyDescent="0.25">
      <c r="A6" s="656"/>
      <c r="B6" s="657"/>
      <c r="C6" s="668" t="s">
        <v>571</v>
      </c>
      <c r="D6" s="668"/>
      <c r="E6" s="668"/>
      <c r="F6" s="668"/>
      <c r="G6" s="668"/>
      <c r="H6" s="668"/>
      <c r="I6" s="668"/>
      <c r="J6" s="668"/>
      <c r="K6" s="668"/>
      <c r="L6" s="668"/>
      <c r="M6" s="668"/>
      <c r="N6" s="668"/>
      <c r="O6" s="668"/>
      <c r="P6" s="668"/>
      <c r="Q6" s="668"/>
      <c r="R6" s="668"/>
      <c r="S6" s="668"/>
      <c r="T6" s="668"/>
      <c r="U6" s="668"/>
      <c r="V6" s="669"/>
    </row>
    <row r="7" spans="1:106" s="37" customFormat="1" x14ac:dyDescent="0.25">
      <c r="A7" s="670" t="s">
        <v>219</v>
      </c>
      <c r="B7" s="670"/>
      <c r="C7" s="671" t="s">
        <v>570</v>
      </c>
      <c r="D7" s="672"/>
      <c r="E7" s="672"/>
      <c r="F7" s="672"/>
      <c r="G7" s="672"/>
      <c r="H7" s="672"/>
      <c r="I7" s="672"/>
      <c r="J7" s="672"/>
      <c r="K7" s="672"/>
      <c r="L7" s="672"/>
      <c r="M7" s="672"/>
      <c r="N7" s="672"/>
      <c r="O7" s="672"/>
      <c r="P7" s="672"/>
      <c r="Q7" s="672"/>
      <c r="R7" s="672"/>
      <c r="S7" s="672"/>
      <c r="T7" s="672"/>
      <c r="U7" s="672"/>
      <c r="V7" s="673"/>
    </row>
    <row r="8" spans="1:106" s="37" customFormat="1" ht="70.5" customHeight="1" thickBot="1" x14ac:dyDescent="0.3">
      <c r="A8" s="674" t="s">
        <v>220</v>
      </c>
      <c r="B8" s="675"/>
      <c r="C8" s="676" t="s">
        <v>691</v>
      </c>
      <c r="D8" s="677"/>
      <c r="E8" s="677"/>
      <c r="F8" s="677"/>
      <c r="G8" s="677"/>
      <c r="H8" s="677"/>
      <c r="I8" s="677"/>
      <c r="J8" s="677"/>
      <c r="K8" s="677"/>
      <c r="L8" s="677"/>
      <c r="M8" s="677"/>
      <c r="N8" s="677"/>
      <c r="O8" s="677"/>
      <c r="P8" s="677"/>
      <c r="Q8" s="677"/>
      <c r="R8" s="677"/>
      <c r="S8" s="677"/>
      <c r="T8" s="677"/>
      <c r="U8" s="677"/>
      <c r="V8" s="678"/>
    </row>
    <row r="9" spans="1:106" s="385" customFormat="1" ht="15" customHeight="1" x14ac:dyDescent="0.25">
      <c r="A9" s="383"/>
    </row>
    <row r="10" spans="1:106" s="385" customFormat="1" ht="15" customHeight="1" x14ac:dyDescent="0.25">
      <c r="A10" s="383"/>
    </row>
    <row r="11" spans="1:106" s="385" customFormat="1" ht="15" customHeight="1" x14ac:dyDescent="0.25">
      <c r="A11" s="383"/>
    </row>
    <row r="12" spans="1:106" s="385" customFormat="1" ht="15.75" customHeight="1" thickBot="1" x14ac:dyDescent="0.3">
      <c r="A12" s="383"/>
    </row>
    <row r="13" spans="1:106" s="39" customFormat="1" ht="28.5" customHeight="1" x14ac:dyDescent="0.25">
      <c r="A13" s="679" t="s">
        <v>563</v>
      </c>
      <c r="B13" s="682" t="s">
        <v>222</v>
      </c>
      <c r="C13" s="685" t="s">
        <v>213</v>
      </c>
      <c r="D13" s="685" t="s">
        <v>31</v>
      </c>
      <c r="E13" s="688" t="s">
        <v>221</v>
      </c>
      <c r="F13" s="691" t="s">
        <v>32</v>
      </c>
      <c r="G13" s="692"/>
      <c r="H13" s="692"/>
      <c r="I13" s="692"/>
      <c r="J13" s="693"/>
      <c r="K13" s="696" t="s">
        <v>637</v>
      </c>
      <c r="L13" s="697"/>
      <c r="M13" s="697"/>
      <c r="N13" s="697"/>
      <c r="O13" s="697"/>
      <c r="P13" s="697"/>
      <c r="Q13" s="697"/>
      <c r="R13" s="697"/>
      <c r="S13" s="697"/>
      <c r="T13" s="697"/>
      <c r="U13" s="697"/>
      <c r="V13" s="698"/>
      <c r="W13" s="699" t="s">
        <v>435</v>
      </c>
      <c r="X13" s="702" t="s">
        <v>436</v>
      </c>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c r="BJ13" s="38"/>
      <c r="BK13" s="38"/>
      <c r="BL13" s="38"/>
      <c r="BM13" s="38"/>
      <c r="BN13" s="38"/>
      <c r="BO13" s="38"/>
      <c r="BP13" s="38"/>
      <c r="BQ13" s="38"/>
      <c r="BR13" s="38"/>
      <c r="BS13" s="38"/>
      <c r="BT13" s="38"/>
      <c r="BU13" s="38"/>
      <c r="BV13" s="38"/>
      <c r="BW13" s="38"/>
      <c r="BX13" s="38"/>
      <c r="BY13" s="38"/>
      <c r="BZ13" s="38"/>
      <c r="CA13" s="38"/>
      <c r="CB13" s="38"/>
      <c r="CC13" s="38"/>
      <c r="CD13" s="38"/>
      <c r="CE13" s="38"/>
      <c r="CF13" s="38"/>
      <c r="CG13" s="38"/>
      <c r="CH13" s="38"/>
      <c r="CI13" s="38"/>
      <c r="CJ13" s="38"/>
      <c r="CK13" s="38"/>
      <c r="CL13" s="38"/>
      <c r="CM13" s="38"/>
      <c r="CN13" s="38"/>
      <c r="CO13" s="38"/>
      <c r="CP13" s="38"/>
      <c r="CQ13" s="38"/>
    </row>
    <row r="14" spans="1:106" s="39" customFormat="1" x14ac:dyDescent="0.25">
      <c r="A14" s="680"/>
      <c r="B14" s="683"/>
      <c r="C14" s="686"/>
      <c r="D14" s="686"/>
      <c r="E14" s="689"/>
      <c r="F14" s="710" t="s">
        <v>214</v>
      </c>
      <c r="G14" s="713" t="s">
        <v>464</v>
      </c>
      <c r="H14" s="713" t="s">
        <v>216</v>
      </c>
      <c r="I14" s="713" t="s">
        <v>217</v>
      </c>
      <c r="J14" s="716" t="s">
        <v>218</v>
      </c>
      <c r="K14" s="704" t="s">
        <v>215</v>
      </c>
      <c r="L14" s="705"/>
      <c r="M14" s="705"/>
      <c r="N14" s="705"/>
      <c r="O14" s="705"/>
      <c r="P14" s="705"/>
      <c r="Q14" s="705"/>
      <c r="R14" s="705"/>
      <c r="S14" s="705"/>
      <c r="T14" s="705"/>
      <c r="U14" s="705"/>
      <c r="V14" s="706"/>
      <c r="W14" s="700"/>
      <c r="X14" s="703"/>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c r="BJ14" s="38"/>
      <c r="BK14" s="38"/>
      <c r="BL14" s="38"/>
      <c r="BM14" s="38"/>
      <c r="BN14" s="38"/>
      <c r="BO14" s="38"/>
      <c r="BP14" s="38"/>
      <c r="BQ14" s="38"/>
      <c r="BR14" s="38"/>
      <c r="BS14" s="38"/>
      <c r="BT14" s="38"/>
      <c r="BU14" s="38"/>
      <c r="BV14" s="38"/>
      <c r="BW14" s="38"/>
      <c r="BX14" s="38"/>
      <c r="BY14" s="38"/>
      <c r="BZ14" s="38"/>
      <c r="CA14" s="38"/>
      <c r="CB14" s="38"/>
      <c r="CC14" s="38"/>
      <c r="CD14" s="38"/>
      <c r="CE14" s="38"/>
      <c r="CF14" s="38"/>
      <c r="CG14" s="38"/>
      <c r="CH14" s="38"/>
      <c r="CI14" s="38"/>
      <c r="CJ14" s="38"/>
      <c r="CK14" s="38"/>
      <c r="CL14" s="38"/>
      <c r="CM14" s="38"/>
      <c r="CN14" s="38"/>
      <c r="CO14" s="38"/>
      <c r="CP14" s="38"/>
      <c r="CQ14" s="38"/>
      <c r="CR14" s="38"/>
      <c r="CS14" s="38"/>
    </row>
    <row r="15" spans="1:106" s="39" customFormat="1" x14ac:dyDescent="0.25">
      <c r="A15" s="680"/>
      <c r="B15" s="683"/>
      <c r="C15" s="686"/>
      <c r="D15" s="686"/>
      <c r="E15" s="689"/>
      <c r="F15" s="711"/>
      <c r="G15" s="714"/>
      <c r="H15" s="714"/>
      <c r="I15" s="714"/>
      <c r="J15" s="717"/>
      <c r="K15" s="704"/>
      <c r="L15" s="705"/>
      <c r="M15" s="705"/>
      <c r="N15" s="705"/>
      <c r="O15" s="705"/>
      <c r="P15" s="705"/>
      <c r="Q15" s="705"/>
      <c r="R15" s="705"/>
      <c r="S15" s="705"/>
      <c r="T15" s="705"/>
      <c r="U15" s="705"/>
      <c r="V15" s="706"/>
      <c r="W15" s="700"/>
      <c r="X15" s="703"/>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c r="BU15" s="38"/>
      <c r="BV15" s="38"/>
      <c r="BW15" s="38"/>
      <c r="BX15" s="38"/>
      <c r="BY15" s="38"/>
      <c r="BZ15" s="38"/>
      <c r="CA15" s="38"/>
      <c r="CB15" s="38"/>
      <c r="CC15" s="38"/>
      <c r="CD15" s="38"/>
      <c r="CE15" s="38"/>
      <c r="CF15" s="38"/>
      <c r="CG15" s="38"/>
      <c r="CH15" s="38"/>
      <c r="CI15" s="38"/>
      <c r="CJ15" s="38"/>
      <c r="CK15" s="38"/>
      <c r="CL15" s="38"/>
      <c r="CM15" s="38"/>
      <c r="CN15" s="38"/>
      <c r="CO15" s="38"/>
      <c r="CP15" s="38"/>
      <c r="CQ15" s="38"/>
      <c r="CR15" s="38"/>
      <c r="CS15" s="38"/>
      <c r="CT15" s="38"/>
      <c r="CU15" s="38"/>
      <c r="CV15" s="38"/>
      <c r="CW15" s="38"/>
      <c r="CX15" s="38"/>
      <c r="CY15" s="38"/>
      <c r="CZ15" s="38"/>
      <c r="DA15" s="38"/>
      <c r="DB15" s="38"/>
    </row>
    <row r="16" spans="1:106" s="39" customFormat="1" x14ac:dyDescent="0.25">
      <c r="A16" s="681"/>
      <c r="B16" s="684"/>
      <c r="C16" s="687"/>
      <c r="D16" s="687"/>
      <c r="E16" s="690"/>
      <c r="F16" s="711"/>
      <c r="G16" s="714"/>
      <c r="H16" s="714"/>
      <c r="I16" s="714"/>
      <c r="J16" s="717"/>
      <c r="K16" s="707" t="s">
        <v>177</v>
      </c>
      <c r="L16" s="694" t="s">
        <v>178</v>
      </c>
      <c r="M16" s="694" t="s">
        <v>179</v>
      </c>
      <c r="N16" s="694" t="s">
        <v>180</v>
      </c>
      <c r="O16" s="694" t="s">
        <v>181</v>
      </c>
      <c r="P16" s="694" t="s">
        <v>182</v>
      </c>
      <c r="Q16" s="694" t="s">
        <v>183</v>
      </c>
      <c r="R16" s="694" t="s">
        <v>184</v>
      </c>
      <c r="S16" s="694" t="s">
        <v>185</v>
      </c>
      <c r="T16" s="694" t="s">
        <v>186</v>
      </c>
      <c r="U16" s="694" t="s">
        <v>187</v>
      </c>
      <c r="V16" s="719" t="s">
        <v>188</v>
      </c>
      <c r="W16" s="700"/>
      <c r="X16" s="703"/>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c r="BS16" s="38"/>
      <c r="BT16" s="38"/>
      <c r="BU16" s="38"/>
      <c r="BV16" s="38"/>
      <c r="BW16" s="38"/>
      <c r="BX16" s="38"/>
      <c r="BY16" s="38"/>
      <c r="BZ16" s="38"/>
      <c r="CA16" s="38"/>
      <c r="CB16" s="38"/>
      <c r="CC16" s="38"/>
      <c r="CD16" s="38"/>
      <c r="CE16" s="38"/>
      <c r="CF16" s="38"/>
      <c r="CG16" s="38"/>
      <c r="CH16" s="38"/>
      <c r="CI16" s="38"/>
      <c r="CJ16" s="38"/>
      <c r="CK16" s="38"/>
      <c r="CL16" s="38"/>
      <c r="CM16" s="38"/>
      <c r="CN16" s="38"/>
      <c r="CO16" s="38"/>
      <c r="CP16" s="38"/>
      <c r="CQ16" s="38"/>
      <c r="CR16" s="38"/>
      <c r="CS16" s="38"/>
      <c r="CT16" s="38"/>
      <c r="CU16" s="38"/>
      <c r="CV16" s="38"/>
      <c r="CW16" s="38"/>
      <c r="CX16" s="38"/>
      <c r="CY16" s="38"/>
      <c r="CZ16" s="38"/>
      <c r="DA16" s="38"/>
      <c r="DB16" s="38"/>
    </row>
    <row r="17" spans="1:24" s="45" customFormat="1" x14ac:dyDescent="0.25">
      <c r="A17" s="709" t="s">
        <v>223</v>
      </c>
      <c r="B17" s="709"/>
      <c r="C17" s="709"/>
      <c r="D17" s="709"/>
      <c r="E17" s="709"/>
      <c r="F17" s="712"/>
      <c r="G17" s="715"/>
      <c r="H17" s="715"/>
      <c r="I17" s="715"/>
      <c r="J17" s="718"/>
      <c r="K17" s="708"/>
      <c r="L17" s="695"/>
      <c r="M17" s="695"/>
      <c r="N17" s="695"/>
      <c r="O17" s="695"/>
      <c r="P17" s="695"/>
      <c r="Q17" s="695"/>
      <c r="R17" s="695"/>
      <c r="S17" s="695"/>
      <c r="T17" s="695"/>
      <c r="U17" s="695"/>
      <c r="V17" s="720"/>
      <c r="W17" s="701"/>
      <c r="X17" s="703"/>
    </row>
    <row r="18" spans="1:24" s="45" customFormat="1" ht="69.75" x14ac:dyDescent="0.25">
      <c r="A18" s="388">
        <v>1</v>
      </c>
      <c r="B18" s="490" t="s">
        <v>388</v>
      </c>
      <c r="C18" s="325" t="s">
        <v>699</v>
      </c>
      <c r="D18" s="491" t="s">
        <v>410</v>
      </c>
      <c r="E18" s="326" t="s">
        <v>390</v>
      </c>
      <c r="F18" s="327" t="s">
        <v>393</v>
      </c>
      <c r="G18" s="328" t="s">
        <v>393</v>
      </c>
      <c r="H18" s="328" t="s">
        <v>393</v>
      </c>
      <c r="I18" s="328" t="s">
        <v>393</v>
      </c>
      <c r="J18" s="329" t="s">
        <v>393</v>
      </c>
      <c r="K18" s="487"/>
      <c r="L18" s="330"/>
      <c r="M18" s="364"/>
      <c r="N18" s="330"/>
      <c r="O18" s="330"/>
      <c r="P18" s="330"/>
      <c r="Q18" s="330"/>
      <c r="R18" s="330"/>
      <c r="S18" s="330"/>
      <c r="T18" s="330"/>
      <c r="U18" s="330"/>
      <c r="V18" s="331"/>
      <c r="W18" s="396"/>
      <c r="X18" s="397"/>
    </row>
    <row r="19" spans="1:24" s="45" customFormat="1" ht="75" customHeight="1" x14ac:dyDescent="0.25">
      <c r="A19" s="388">
        <f>+A18+1</f>
        <v>2</v>
      </c>
      <c r="B19" s="490" t="s">
        <v>389</v>
      </c>
      <c r="C19" s="325" t="s">
        <v>424</v>
      </c>
      <c r="D19" s="491" t="s">
        <v>410</v>
      </c>
      <c r="E19" s="326" t="s">
        <v>627</v>
      </c>
      <c r="F19" s="327" t="s">
        <v>393</v>
      </c>
      <c r="G19" s="328" t="s">
        <v>393</v>
      </c>
      <c r="H19" s="328" t="s">
        <v>393</v>
      </c>
      <c r="I19" s="328" t="s">
        <v>393</v>
      </c>
      <c r="J19" s="329" t="s">
        <v>393</v>
      </c>
      <c r="K19" s="488"/>
      <c r="L19" s="330"/>
      <c r="M19" s="330"/>
      <c r="N19" s="330"/>
      <c r="O19" s="330"/>
      <c r="P19" s="330"/>
      <c r="Q19" s="477"/>
      <c r="R19" s="330"/>
      <c r="S19" s="330"/>
      <c r="T19" s="330"/>
      <c r="U19" s="477"/>
      <c r="V19" s="331"/>
      <c r="W19" s="396"/>
      <c r="X19" s="397"/>
    </row>
    <row r="20" spans="1:24" s="45" customFormat="1" ht="107.25" customHeight="1" x14ac:dyDescent="0.25">
      <c r="A20" s="388">
        <f t="shared" ref="A20:A31" si="0">+A19+1</f>
        <v>3</v>
      </c>
      <c r="B20" s="490" t="s">
        <v>608</v>
      </c>
      <c r="C20" s="387" t="s">
        <v>609</v>
      </c>
      <c r="D20" s="490" t="s">
        <v>610</v>
      </c>
      <c r="E20" s="334" t="s">
        <v>655</v>
      </c>
      <c r="F20" s="327" t="s">
        <v>393</v>
      </c>
      <c r="G20" s="328"/>
      <c r="H20" s="328"/>
      <c r="I20" s="328"/>
      <c r="J20" s="329"/>
      <c r="K20" s="333"/>
      <c r="L20" s="477"/>
      <c r="M20" s="477"/>
      <c r="N20" s="330"/>
      <c r="O20" s="330"/>
      <c r="P20" s="330"/>
      <c r="Q20" s="330"/>
      <c r="R20" s="330"/>
      <c r="S20" s="330"/>
      <c r="T20" s="330"/>
      <c r="U20" s="330"/>
      <c r="V20" s="331"/>
      <c r="W20" s="396"/>
      <c r="X20" s="397"/>
    </row>
    <row r="21" spans="1:24" s="45" customFormat="1" ht="92.25" customHeight="1" x14ac:dyDescent="0.25">
      <c r="A21" s="388">
        <f t="shared" si="0"/>
        <v>4</v>
      </c>
      <c r="B21" s="490" t="s">
        <v>601</v>
      </c>
      <c r="C21" s="387" t="s">
        <v>611</v>
      </c>
      <c r="D21" s="490" t="s">
        <v>702</v>
      </c>
      <c r="E21" s="334" t="s">
        <v>656</v>
      </c>
      <c r="F21" s="327" t="s">
        <v>393</v>
      </c>
      <c r="G21" s="328"/>
      <c r="H21" s="328"/>
      <c r="I21" s="328"/>
      <c r="J21" s="329"/>
      <c r="K21" s="333"/>
      <c r="L21" s="477"/>
      <c r="M21" s="477"/>
      <c r="N21" s="477"/>
      <c r="O21" s="330"/>
      <c r="P21" s="330"/>
      <c r="Q21" s="330"/>
      <c r="R21" s="330"/>
      <c r="S21" s="330"/>
      <c r="T21" s="330"/>
      <c r="U21" s="330"/>
      <c r="V21" s="331"/>
      <c r="W21" s="396"/>
      <c r="X21" s="397"/>
    </row>
    <row r="22" spans="1:24" s="45" customFormat="1" ht="46.5" x14ac:dyDescent="0.25">
      <c r="A22" s="388">
        <f t="shared" si="0"/>
        <v>5</v>
      </c>
      <c r="B22" s="491" t="s">
        <v>602</v>
      </c>
      <c r="C22" s="387" t="s">
        <v>611</v>
      </c>
      <c r="D22" s="490" t="s">
        <v>612</v>
      </c>
      <c r="E22" s="334" t="s">
        <v>657</v>
      </c>
      <c r="F22" s="343" t="s">
        <v>393</v>
      </c>
      <c r="G22" s="344"/>
      <c r="H22" s="344"/>
      <c r="I22" s="344"/>
      <c r="J22" s="345"/>
      <c r="K22" s="351"/>
      <c r="L22" s="352"/>
      <c r="M22" s="352"/>
      <c r="N22" s="352"/>
      <c r="O22" s="478"/>
      <c r="P22" s="478"/>
      <c r="Q22" s="330"/>
      <c r="R22" s="330"/>
      <c r="S22" s="330"/>
      <c r="T22" s="330"/>
      <c r="U22" s="330"/>
      <c r="V22" s="331"/>
      <c r="W22" s="396"/>
      <c r="X22" s="397"/>
    </row>
    <row r="23" spans="1:24" s="45" customFormat="1" ht="46.5" x14ac:dyDescent="0.25">
      <c r="A23" s="388">
        <f t="shared" si="0"/>
        <v>6</v>
      </c>
      <c r="B23" s="491" t="s">
        <v>645</v>
      </c>
      <c r="C23" s="387" t="s">
        <v>611</v>
      </c>
      <c r="D23" s="490" t="s">
        <v>658</v>
      </c>
      <c r="E23" s="334" t="s">
        <v>659</v>
      </c>
      <c r="F23" s="367" t="s">
        <v>393</v>
      </c>
      <c r="G23" s="368"/>
      <c r="H23" s="368"/>
      <c r="I23" s="368"/>
      <c r="J23" s="369"/>
      <c r="K23" s="472"/>
      <c r="L23" s="469"/>
      <c r="M23" s="469"/>
      <c r="N23" s="469"/>
      <c r="O23" s="352"/>
      <c r="P23" s="478"/>
      <c r="Q23" s="477"/>
      <c r="R23" s="330"/>
      <c r="S23" s="330"/>
      <c r="T23" s="330"/>
      <c r="U23" s="330"/>
      <c r="V23" s="331"/>
      <c r="W23" s="396"/>
      <c r="X23" s="397"/>
    </row>
    <row r="24" spans="1:24" s="45" customFormat="1" ht="78" customHeight="1" x14ac:dyDescent="0.25">
      <c r="A24" s="388">
        <f t="shared" si="0"/>
        <v>7</v>
      </c>
      <c r="B24" s="491" t="s">
        <v>646</v>
      </c>
      <c r="C24" s="387" t="s">
        <v>611</v>
      </c>
      <c r="D24" s="490" t="s">
        <v>613</v>
      </c>
      <c r="E24" s="334" t="s">
        <v>660</v>
      </c>
      <c r="F24" s="338" t="s">
        <v>393</v>
      </c>
      <c r="G24" s="339"/>
      <c r="H24" s="339"/>
      <c r="I24" s="339"/>
      <c r="J24" s="340"/>
      <c r="K24" s="341"/>
      <c r="L24" s="342"/>
      <c r="M24" s="342"/>
      <c r="N24" s="342"/>
      <c r="O24" s="330"/>
      <c r="P24" s="330"/>
      <c r="Q24" s="477"/>
      <c r="R24" s="477"/>
      <c r="S24" s="330"/>
      <c r="T24" s="330"/>
      <c r="U24" s="330"/>
      <c r="V24" s="331"/>
      <c r="W24" s="396"/>
      <c r="X24" s="397"/>
    </row>
    <row r="25" spans="1:24" s="45" customFormat="1" ht="69.75" x14ac:dyDescent="0.25">
      <c r="A25" s="388">
        <f t="shared" si="0"/>
        <v>8</v>
      </c>
      <c r="B25" s="491" t="s">
        <v>661</v>
      </c>
      <c r="C25" s="387" t="s">
        <v>611</v>
      </c>
      <c r="D25" s="491" t="s">
        <v>614</v>
      </c>
      <c r="E25" s="334" t="s">
        <v>662</v>
      </c>
      <c r="F25" s="338" t="s">
        <v>393</v>
      </c>
      <c r="G25" s="339"/>
      <c r="H25" s="339"/>
      <c r="I25" s="339"/>
      <c r="J25" s="340"/>
      <c r="K25" s="341"/>
      <c r="L25" s="342"/>
      <c r="M25" s="342"/>
      <c r="N25" s="342"/>
      <c r="O25" s="330"/>
      <c r="P25" s="330"/>
      <c r="Q25" s="330"/>
      <c r="R25" s="330"/>
      <c r="S25" s="330"/>
      <c r="T25" s="477"/>
      <c r="U25" s="477"/>
      <c r="V25" s="331"/>
      <c r="W25" s="396"/>
      <c r="X25" s="397"/>
    </row>
    <row r="26" spans="1:24" s="45" customFormat="1" ht="69.75" x14ac:dyDescent="0.25">
      <c r="A26" s="388">
        <f t="shared" si="0"/>
        <v>9</v>
      </c>
      <c r="B26" s="491" t="s">
        <v>644</v>
      </c>
      <c r="C26" s="387" t="s">
        <v>611</v>
      </c>
      <c r="D26" s="491" t="s">
        <v>649</v>
      </c>
      <c r="E26" s="334" t="s">
        <v>663</v>
      </c>
      <c r="F26" s="338" t="s">
        <v>393</v>
      </c>
      <c r="G26" s="339"/>
      <c r="H26" s="339"/>
      <c r="I26" s="339"/>
      <c r="J26" s="340"/>
      <c r="K26" s="341"/>
      <c r="L26" s="342"/>
      <c r="M26" s="342"/>
      <c r="N26" s="342"/>
      <c r="O26" s="330"/>
      <c r="P26" s="330"/>
      <c r="Q26" s="477"/>
      <c r="R26" s="477"/>
      <c r="S26" s="477"/>
      <c r="T26" s="330"/>
      <c r="U26" s="330"/>
      <c r="V26" s="331"/>
      <c r="W26" s="396"/>
      <c r="X26" s="397"/>
    </row>
    <row r="27" spans="1:24" s="45" customFormat="1" ht="78.75" customHeight="1" x14ac:dyDescent="0.25">
      <c r="A27" s="388">
        <f t="shared" si="0"/>
        <v>10</v>
      </c>
      <c r="B27" s="491" t="s">
        <v>603</v>
      </c>
      <c r="C27" s="387" t="s">
        <v>611</v>
      </c>
      <c r="D27" s="491" t="s">
        <v>615</v>
      </c>
      <c r="E27" s="334" t="s">
        <v>664</v>
      </c>
      <c r="F27" s="338" t="s">
        <v>393</v>
      </c>
      <c r="G27" s="339"/>
      <c r="H27" s="339"/>
      <c r="I27" s="339"/>
      <c r="J27" s="340"/>
      <c r="K27" s="341"/>
      <c r="L27" s="342"/>
      <c r="M27" s="342"/>
      <c r="N27" s="342"/>
      <c r="O27" s="330"/>
      <c r="P27" s="330"/>
      <c r="Q27" s="330"/>
      <c r="R27" s="330"/>
      <c r="S27" s="330"/>
      <c r="T27" s="477"/>
      <c r="U27" s="477"/>
      <c r="V27" s="331"/>
      <c r="W27" s="396"/>
      <c r="X27" s="397"/>
    </row>
    <row r="28" spans="1:24" s="45" customFormat="1" ht="78.75" customHeight="1" x14ac:dyDescent="0.25">
      <c r="A28" s="388">
        <f t="shared" si="0"/>
        <v>11</v>
      </c>
      <c r="B28" s="491" t="s">
        <v>665</v>
      </c>
      <c r="C28" s="387" t="s">
        <v>611</v>
      </c>
      <c r="D28" s="491" t="s">
        <v>666</v>
      </c>
      <c r="E28" s="334" t="s">
        <v>667</v>
      </c>
      <c r="F28" s="338" t="s">
        <v>393</v>
      </c>
      <c r="G28" s="339"/>
      <c r="H28" s="339"/>
      <c r="I28" s="339"/>
      <c r="J28" s="340"/>
      <c r="K28" s="341"/>
      <c r="L28" s="342"/>
      <c r="M28" s="342"/>
      <c r="N28" s="342"/>
      <c r="O28" s="330"/>
      <c r="P28" s="330"/>
      <c r="Q28" s="330"/>
      <c r="R28" s="330"/>
      <c r="S28" s="330"/>
      <c r="T28" s="477"/>
      <c r="U28" s="477"/>
      <c r="V28" s="331"/>
      <c r="W28" s="396"/>
      <c r="X28" s="397"/>
    </row>
    <row r="29" spans="1:24" s="45" customFormat="1" ht="78.75" customHeight="1" x14ac:dyDescent="0.25">
      <c r="A29" s="388">
        <f t="shared" si="0"/>
        <v>12</v>
      </c>
      <c r="B29" s="491" t="s">
        <v>668</v>
      </c>
      <c r="C29" s="387" t="s">
        <v>611</v>
      </c>
      <c r="D29" s="491" t="s">
        <v>650</v>
      </c>
      <c r="E29" s="334" t="s">
        <v>669</v>
      </c>
      <c r="F29" s="338" t="s">
        <v>393</v>
      </c>
      <c r="G29" s="339"/>
      <c r="H29" s="339"/>
      <c r="I29" s="339"/>
      <c r="J29" s="340"/>
      <c r="K29" s="488"/>
      <c r="L29" s="479"/>
      <c r="M29" s="342"/>
      <c r="N29" s="342"/>
      <c r="O29" s="330"/>
      <c r="P29" s="330"/>
      <c r="Q29" s="330"/>
      <c r="R29" s="330"/>
      <c r="S29" s="330"/>
      <c r="T29" s="330"/>
      <c r="U29" s="330"/>
      <c r="V29" s="331"/>
      <c r="W29" s="396"/>
      <c r="X29" s="397"/>
    </row>
    <row r="30" spans="1:24" s="45" customFormat="1" ht="78.75" customHeight="1" x14ac:dyDescent="0.25">
      <c r="A30" s="388">
        <f t="shared" si="0"/>
        <v>13</v>
      </c>
      <c r="B30" s="491" t="s">
        <v>670</v>
      </c>
      <c r="C30" s="387" t="s">
        <v>611</v>
      </c>
      <c r="D30" s="491" t="s">
        <v>700</v>
      </c>
      <c r="E30" s="334" t="s">
        <v>671</v>
      </c>
      <c r="F30" s="338" t="s">
        <v>393</v>
      </c>
      <c r="G30" s="339"/>
      <c r="H30" s="339"/>
      <c r="I30" s="339"/>
      <c r="J30" s="340"/>
      <c r="K30" s="341"/>
      <c r="L30" s="479"/>
      <c r="M30" s="342"/>
      <c r="N30" s="342"/>
      <c r="O30" s="330"/>
      <c r="P30" s="477"/>
      <c r="Q30" s="330"/>
      <c r="R30" s="330"/>
      <c r="S30" s="330"/>
      <c r="T30" s="477"/>
      <c r="U30" s="330"/>
      <c r="V30" s="331"/>
      <c r="W30" s="396"/>
      <c r="X30" s="397"/>
    </row>
    <row r="31" spans="1:24" s="45" customFormat="1" ht="69.75" x14ac:dyDescent="0.25">
      <c r="A31" s="388">
        <f t="shared" si="0"/>
        <v>14</v>
      </c>
      <c r="B31" s="491" t="s">
        <v>672</v>
      </c>
      <c r="C31" s="387" t="s">
        <v>611</v>
      </c>
      <c r="D31" s="491" t="s">
        <v>617</v>
      </c>
      <c r="E31" s="334" t="s">
        <v>673</v>
      </c>
      <c r="F31" s="338" t="s">
        <v>393</v>
      </c>
      <c r="G31" s="339"/>
      <c r="H31" s="339"/>
      <c r="I31" s="339"/>
      <c r="J31" s="340"/>
      <c r="K31" s="341"/>
      <c r="L31" s="342"/>
      <c r="M31" s="479"/>
      <c r="N31" s="342"/>
      <c r="O31" s="330"/>
      <c r="P31" s="330"/>
      <c r="Q31" s="330"/>
      <c r="R31" s="330"/>
      <c r="S31" s="330"/>
      <c r="T31" s="330"/>
      <c r="U31" s="330"/>
      <c r="V31" s="331"/>
      <c r="W31" s="396"/>
      <c r="X31" s="397"/>
    </row>
    <row r="32" spans="1:24" s="45" customFormat="1" ht="28.5" customHeight="1" x14ac:dyDescent="0.25">
      <c r="A32" s="722" t="s">
        <v>429</v>
      </c>
      <c r="B32" s="722"/>
      <c r="C32" s="722"/>
      <c r="D32" s="722"/>
      <c r="E32" s="722"/>
      <c r="F32" s="722"/>
      <c r="G32" s="722"/>
      <c r="H32" s="722"/>
      <c r="I32" s="722"/>
      <c r="J32" s="722"/>
      <c r="K32" s="722"/>
      <c r="L32" s="722"/>
      <c r="M32" s="722"/>
      <c r="N32" s="722"/>
      <c r="O32" s="722"/>
      <c r="P32" s="722"/>
      <c r="Q32" s="349"/>
      <c r="R32" s="349"/>
      <c r="S32" s="349"/>
      <c r="T32" s="349"/>
      <c r="U32" s="349"/>
      <c r="V32" s="350"/>
      <c r="W32" s="396"/>
      <c r="X32" s="397"/>
    </row>
    <row r="33" spans="1:27" s="235" customFormat="1" ht="93" x14ac:dyDescent="0.25">
      <c r="A33" s="462">
        <f>+A31+1</f>
        <v>15</v>
      </c>
      <c r="B33" s="463" t="s">
        <v>674</v>
      </c>
      <c r="C33" s="463" t="s">
        <v>620</v>
      </c>
      <c r="D33" s="463" t="s">
        <v>692</v>
      </c>
      <c r="E33" s="463" t="s">
        <v>621</v>
      </c>
      <c r="F33" s="473"/>
      <c r="G33" s="474"/>
      <c r="H33" s="474"/>
      <c r="I33" s="474" t="s">
        <v>393</v>
      </c>
      <c r="J33" s="475"/>
      <c r="K33" s="488"/>
      <c r="L33" s="480"/>
      <c r="M33" s="480"/>
      <c r="N33" s="480"/>
      <c r="O33" s="480"/>
      <c r="P33" s="480"/>
      <c r="Q33" s="480"/>
      <c r="R33" s="480"/>
      <c r="S33" s="480"/>
      <c r="T33" s="480"/>
      <c r="U33" s="480"/>
      <c r="V33" s="481"/>
      <c r="W33" s="396"/>
      <c r="X33" s="397"/>
    </row>
    <row r="34" spans="1:27" s="235" customFormat="1" ht="69.75" x14ac:dyDescent="0.25">
      <c r="A34" s="462">
        <f>+A33+1</f>
        <v>16</v>
      </c>
      <c r="B34" s="476" t="s">
        <v>675</v>
      </c>
      <c r="C34" s="476" t="s">
        <v>620</v>
      </c>
      <c r="D34" s="476" t="s">
        <v>705</v>
      </c>
      <c r="E34" s="476" t="s">
        <v>622</v>
      </c>
      <c r="F34" s="473"/>
      <c r="G34" s="328"/>
      <c r="H34" s="328"/>
      <c r="I34" s="328" t="s">
        <v>393</v>
      </c>
      <c r="J34" s="329"/>
      <c r="K34" s="353"/>
      <c r="L34" s="352"/>
      <c r="M34" s="478"/>
      <c r="N34" s="478"/>
      <c r="O34" s="478"/>
      <c r="P34" s="464"/>
      <c r="Q34" s="464"/>
      <c r="R34" s="464"/>
      <c r="S34" s="464"/>
      <c r="T34" s="464"/>
      <c r="U34" s="464"/>
      <c r="V34" s="465"/>
      <c r="W34" s="396"/>
      <c r="X34" s="397"/>
    </row>
    <row r="35" spans="1:27" s="45" customFormat="1" x14ac:dyDescent="0.25">
      <c r="A35" s="723" t="s">
        <v>224</v>
      </c>
      <c r="B35" s="723"/>
      <c r="C35" s="723"/>
      <c r="D35" s="723"/>
      <c r="E35" s="723"/>
      <c r="F35" s="723"/>
      <c r="G35" s="723"/>
      <c r="H35" s="723"/>
      <c r="I35" s="723"/>
      <c r="J35" s="723"/>
      <c r="K35" s="723"/>
      <c r="L35" s="723"/>
      <c r="M35" s="723"/>
      <c r="N35" s="723"/>
      <c r="O35" s="723"/>
      <c r="P35" s="723"/>
      <c r="Q35" s="723"/>
      <c r="R35" s="723"/>
      <c r="S35" s="723"/>
      <c r="T35" s="723"/>
      <c r="U35" s="723"/>
      <c r="V35" s="724"/>
      <c r="W35" s="396"/>
      <c r="X35" s="397"/>
    </row>
    <row r="36" spans="1:27" s="45" customFormat="1" ht="46.5" x14ac:dyDescent="0.25">
      <c r="A36" s="388">
        <f>+A34+1</f>
        <v>17</v>
      </c>
      <c r="B36" s="490" t="s">
        <v>564</v>
      </c>
      <c r="C36" s="325" t="s">
        <v>386</v>
      </c>
      <c r="D36" s="494" t="s">
        <v>693</v>
      </c>
      <c r="E36" s="326" t="s">
        <v>404</v>
      </c>
      <c r="F36" s="327"/>
      <c r="G36" s="328" t="s">
        <v>393</v>
      </c>
      <c r="H36" s="328"/>
      <c r="I36" s="328"/>
      <c r="J36" s="329" t="s">
        <v>393</v>
      </c>
      <c r="K36" s="488"/>
      <c r="L36" s="347"/>
      <c r="M36" s="347"/>
      <c r="N36" s="347"/>
      <c r="O36" s="478"/>
      <c r="P36" s="347"/>
      <c r="Q36" s="347"/>
      <c r="R36" s="347"/>
      <c r="S36" s="478"/>
      <c r="T36" s="330"/>
      <c r="U36" s="330"/>
      <c r="V36" s="331"/>
      <c r="W36" s="396"/>
      <c r="X36" s="397"/>
    </row>
    <row r="37" spans="1:27" s="45" customFormat="1" ht="108" customHeight="1" x14ac:dyDescent="0.25">
      <c r="A37" s="388">
        <f>+A36+1</f>
        <v>18</v>
      </c>
      <c r="B37" s="490" t="s">
        <v>428</v>
      </c>
      <c r="C37" s="491" t="s">
        <v>469</v>
      </c>
      <c r="D37" s="494" t="s">
        <v>693</v>
      </c>
      <c r="E37" s="326" t="s">
        <v>544</v>
      </c>
      <c r="F37" s="327"/>
      <c r="G37" s="328"/>
      <c r="H37" s="328"/>
      <c r="I37" s="328"/>
      <c r="J37" s="329" t="s">
        <v>393</v>
      </c>
      <c r="K37" s="351"/>
      <c r="L37" s="478"/>
      <c r="M37" s="347"/>
      <c r="N37" s="347"/>
      <c r="O37" s="347"/>
      <c r="P37" s="347"/>
      <c r="Q37" s="347"/>
      <c r="R37" s="347"/>
      <c r="S37" s="347"/>
      <c r="T37" s="347"/>
      <c r="U37" s="347"/>
      <c r="V37" s="348"/>
      <c r="W37" s="396"/>
      <c r="X37" s="397"/>
    </row>
    <row r="38" spans="1:27" s="45" customFormat="1" ht="85.5" customHeight="1" x14ac:dyDescent="0.25">
      <c r="A38" s="388">
        <f t="shared" ref="A38:A67" si="1">+A37+1</f>
        <v>19</v>
      </c>
      <c r="B38" s="490" t="s">
        <v>394</v>
      </c>
      <c r="C38" s="491" t="s">
        <v>536</v>
      </c>
      <c r="D38" s="494" t="s">
        <v>704</v>
      </c>
      <c r="E38" s="326" t="s">
        <v>676</v>
      </c>
      <c r="F38" s="327"/>
      <c r="G38" s="328"/>
      <c r="H38" s="328" t="s">
        <v>393</v>
      </c>
      <c r="I38" s="328"/>
      <c r="J38" s="329" t="s">
        <v>393</v>
      </c>
      <c r="K38" s="488"/>
      <c r="L38" s="478"/>
      <c r="M38" s="352"/>
      <c r="N38" s="478"/>
      <c r="O38" s="478"/>
      <c r="P38" s="352"/>
      <c r="Q38" s="478"/>
      <c r="R38" s="478"/>
      <c r="S38" s="352"/>
      <c r="T38" s="478"/>
      <c r="U38" s="478"/>
      <c r="V38" s="485"/>
      <c r="W38" s="396"/>
      <c r="X38" s="397"/>
    </row>
    <row r="39" spans="1:27" s="45" customFormat="1" ht="141" customHeight="1" x14ac:dyDescent="0.25">
      <c r="A39" s="388">
        <f t="shared" si="1"/>
        <v>20</v>
      </c>
      <c r="B39" s="490" t="s">
        <v>523</v>
      </c>
      <c r="C39" s="325" t="s">
        <v>524</v>
      </c>
      <c r="D39" s="494" t="s">
        <v>710</v>
      </c>
      <c r="E39" s="326" t="s">
        <v>420</v>
      </c>
      <c r="F39" s="327"/>
      <c r="G39" s="328"/>
      <c r="H39" s="328"/>
      <c r="I39" s="328"/>
      <c r="J39" s="329" t="s">
        <v>393</v>
      </c>
      <c r="K39" s="488"/>
      <c r="L39" s="478"/>
      <c r="M39" s="330"/>
      <c r="N39" s="330"/>
      <c r="O39" s="330"/>
      <c r="P39" s="330"/>
      <c r="Q39" s="330"/>
      <c r="R39" s="330"/>
      <c r="S39" s="330"/>
      <c r="T39" s="330"/>
      <c r="U39" s="330"/>
      <c r="V39" s="331"/>
      <c r="W39" s="396"/>
      <c r="X39" s="397"/>
    </row>
    <row r="40" spans="1:27" s="45" customFormat="1" ht="151.5" customHeight="1" x14ac:dyDescent="0.25">
      <c r="A40" s="388">
        <f t="shared" si="1"/>
        <v>21</v>
      </c>
      <c r="B40" s="490" t="s">
        <v>525</v>
      </c>
      <c r="C40" s="325" t="s">
        <v>535</v>
      </c>
      <c r="D40" s="495" t="s">
        <v>703</v>
      </c>
      <c r="E40" s="326" t="s">
        <v>560</v>
      </c>
      <c r="F40" s="327"/>
      <c r="G40" s="328"/>
      <c r="H40" s="328"/>
      <c r="I40" s="328"/>
      <c r="J40" s="329" t="s">
        <v>393</v>
      </c>
      <c r="K40" s="488"/>
      <c r="L40" s="478"/>
      <c r="M40" s="330"/>
      <c r="N40" s="330"/>
      <c r="O40" s="330"/>
      <c r="P40" s="330"/>
      <c r="Q40" s="478"/>
      <c r="R40" s="478"/>
      <c r="S40" s="330"/>
      <c r="T40" s="330"/>
      <c r="U40" s="330"/>
      <c r="V40" s="331"/>
      <c r="W40" s="396"/>
      <c r="X40" s="397"/>
    </row>
    <row r="41" spans="1:27" s="45" customFormat="1" ht="46.5" x14ac:dyDescent="0.25">
      <c r="A41" s="388">
        <f t="shared" si="1"/>
        <v>22</v>
      </c>
      <c r="B41" s="490" t="s">
        <v>395</v>
      </c>
      <c r="C41" s="325" t="s">
        <v>545</v>
      </c>
      <c r="D41" s="491" t="s">
        <v>706</v>
      </c>
      <c r="E41" s="326" t="s">
        <v>677</v>
      </c>
      <c r="F41" s="327"/>
      <c r="G41" s="328"/>
      <c r="H41" s="328"/>
      <c r="I41" s="328"/>
      <c r="J41" s="329" t="s">
        <v>393</v>
      </c>
      <c r="K41" s="488"/>
      <c r="L41" s="394"/>
      <c r="M41" s="330"/>
      <c r="N41" s="330"/>
      <c r="O41" s="347"/>
      <c r="P41" s="347"/>
      <c r="Q41" s="478"/>
      <c r="R41" s="347"/>
      <c r="S41" s="347"/>
      <c r="T41" s="352"/>
      <c r="U41" s="347"/>
      <c r="V41" s="348"/>
      <c r="W41" s="396"/>
      <c r="X41" s="397"/>
    </row>
    <row r="42" spans="1:27" s="45" customFormat="1" ht="69.75" x14ac:dyDescent="0.25">
      <c r="A42" s="388">
        <f t="shared" si="1"/>
        <v>23</v>
      </c>
      <c r="B42" s="490" t="s">
        <v>618</v>
      </c>
      <c r="C42" s="325" t="s">
        <v>619</v>
      </c>
      <c r="D42" s="491" t="s">
        <v>707</v>
      </c>
      <c r="E42" s="326" t="s">
        <v>421</v>
      </c>
      <c r="F42" s="327"/>
      <c r="G42" s="328"/>
      <c r="H42" s="328"/>
      <c r="I42" s="328"/>
      <c r="J42" s="329" t="s">
        <v>393</v>
      </c>
      <c r="K42" s="333"/>
      <c r="L42" s="477"/>
      <c r="M42" s="330"/>
      <c r="N42" s="330"/>
      <c r="O42" s="352"/>
      <c r="P42" s="347"/>
      <c r="Q42" s="347"/>
      <c r="R42" s="347"/>
      <c r="S42" s="347"/>
      <c r="T42" s="347"/>
      <c r="U42" s="352"/>
      <c r="V42" s="331"/>
      <c r="W42" s="396"/>
      <c r="X42" s="397"/>
    </row>
    <row r="43" spans="1:27" s="45" customFormat="1" ht="46.5" x14ac:dyDescent="0.25">
      <c r="A43" s="388">
        <f t="shared" si="1"/>
        <v>24</v>
      </c>
      <c r="B43" s="490" t="s">
        <v>616</v>
      </c>
      <c r="C43" s="325" t="s">
        <v>537</v>
      </c>
      <c r="D43" s="494" t="s">
        <v>693</v>
      </c>
      <c r="E43" s="326" t="s">
        <v>546</v>
      </c>
      <c r="F43" s="327"/>
      <c r="G43" s="328"/>
      <c r="H43" s="328"/>
      <c r="I43" s="328"/>
      <c r="J43" s="329" t="s">
        <v>393</v>
      </c>
      <c r="K43" s="346"/>
      <c r="L43" s="478"/>
      <c r="M43" s="478"/>
      <c r="N43" s="347"/>
      <c r="O43" s="347"/>
      <c r="P43" s="347"/>
      <c r="Q43" s="478"/>
      <c r="R43" s="478"/>
      <c r="S43" s="347"/>
      <c r="T43" s="347"/>
      <c r="U43" s="347"/>
      <c r="V43" s="348"/>
      <c r="W43" s="396"/>
      <c r="X43" s="397"/>
    </row>
    <row r="44" spans="1:27" s="45" customFormat="1" ht="75" customHeight="1" x14ac:dyDescent="0.25">
      <c r="A44" s="388">
        <f t="shared" si="1"/>
        <v>25</v>
      </c>
      <c r="B44" s="490" t="s">
        <v>651</v>
      </c>
      <c r="C44" s="325" t="s">
        <v>538</v>
      </c>
      <c r="D44" s="491" t="s">
        <v>708</v>
      </c>
      <c r="E44" s="326" t="s">
        <v>678</v>
      </c>
      <c r="F44" s="327"/>
      <c r="G44" s="328"/>
      <c r="H44" s="328"/>
      <c r="I44" s="328"/>
      <c r="J44" s="329" t="s">
        <v>393</v>
      </c>
      <c r="K44" s="346"/>
      <c r="L44" s="347"/>
      <c r="M44" s="478"/>
      <c r="N44" s="478"/>
      <c r="O44" s="347"/>
      <c r="P44" s="347"/>
      <c r="Q44" s="347"/>
      <c r="R44" s="347"/>
      <c r="S44" s="347"/>
      <c r="T44" s="478"/>
      <c r="U44" s="478"/>
      <c r="V44" s="348"/>
      <c r="W44" s="396"/>
      <c r="X44" s="397"/>
    </row>
    <row r="45" spans="1:27" s="45" customFormat="1" ht="69.75" x14ac:dyDescent="0.25">
      <c r="A45" s="388">
        <f t="shared" si="1"/>
        <v>26</v>
      </c>
      <c r="B45" s="490" t="s">
        <v>402</v>
      </c>
      <c r="C45" s="491" t="s">
        <v>547</v>
      </c>
      <c r="D45" s="491" t="s">
        <v>411</v>
      </c>
      <c r="E45" s="326" t="s">
        <v>652</v>
      </c>
      <c r="F45" s="327"/>
      <c r="G45" s="328"/>
      <c r="H45" s="328"/>
      <c r="I45" s="328"/>
      <c r="J45" s="329" t="s">
        <v>393</v>
      </c>
      <c r="K45" s="346"/>
      <c r="L45" s="478"/>
      <c r="M45" s="478"/>
      <c r="N45" s="347"/>
      <c r="O45" s="347"/>
      <c r="P45" s="347"/>
      <c r="Q45" s="478"/>
      <c r="R45" s="478"/>
      <c r="S45" s="347"/>
      <c r="T45" s="352"/>
      <c r="U45" s="478"/>
      <c r="V45" s="486"/>
      <c r="W45" s="396"/>
      <c r="X45" s="397"/>
    </row>
    <row r="46" spans="1:27" s="45" customFormat="1" ht="46.5" x14ac:dyDescent="0.25">
      <c r="A46" s="388">
        <f t="shared" si="1"/>
        <v>27</v>
      </c>
      <c r="B46" s="490" t="s">
        <v>380</v>
      </c>
      <c r="C46" s="325" t="s">
        <v>539</v>
      </c>
      <c r="D46" s="491" t="s">
        <v>709</v>
      </c>
      <c r="E46" s="384" t="s">
        <v>679</v>
      </c>
      <c r="F46" s="327"/>
      <c r="G46" s="328"/>
      <c r="H46" s="328"/>
      <c r="I46" s="328"/>
      <c r="J46" s="329" t="s">
        <v>393</v>
      </c>
      <c r="K46" s="346"/>
      <c r="L46" s="347"/>
      <c r="M46" s="347"/>
      <c r="N46" s="478"/>
      <c r="O46" s="478"/>
      <c r="P46" s="347"/>
      <c r="Q46" s="347"/>
      <c r="R46" s="347"/>
      <c r="S46" s="478"/>
      <c r="T46" s="478"/>
      <c r="U46" s="347"/>
      <c r="V46" s="348"/>
      <c r="W46" s="396"/>
      <c r="X46" s="397"/>
      <c r="AA46" s="45">
        <f>0.5+0.8+0.6</f>
        <v>1.9</v>
      </c>
    </row>
    <row r="47" spans="1:27" s="45" customFormat="1" ht="149.25" customHeight="1" x14ac:dyDescent="0.25">
      <c r="A47" s="388">
        <f t="shared" si="1"/>
        <v>28</v>
      </c>
      <c r="B47" s="490" t="s">
        <v>396</v>
      </c>
      <c r="C47" s="335" t="s">
        <v>639</v>
      </c>
      <c r="D47" s="476" t="s">
        <v>531</v>
      </c>
      <c r="E47" s="326" t="s">
        <v>431</v>
      </c>
      <c r="F47" s="327"/>
      <c r="G47" s="328"/>
      <c r="H47" s="328"/>
      <c r="I47" s="328"/>
      <c r="J47" s="329" t="s">
        <v>393</v>
      </c>
      <c r="K47" s="346"/>
      <c r="L47" s="478"/>
      <c r="M47" s="478"/>
      <c r="N47" s="347"/>
      <c r="O47" s="478"/>
      <c r="P47" s="347"/>
      <c r="Q47" s="347"/>
      <c r="R47" s="347"/>
      <c r="S47" s="347"/>
      <c r="T47" s="347"/>
      <c r="U47" s="347"/>
      <c r="V47" s="348"/>
      <c r="W47" s="396"/>
      <c r="X47" s="397"/>
    </row>
    <row r="48" spans="1:27" s="45" customFormat="1" ht="46.5" x14ac:dyDescent="0.25">
      <c r="A48" s="388">
        <f t="shared" si="1"/>
        <v>29</v>
      </c>
      <c r="B48" s="490" t="s">
        <v>430</v>
      </c>
      <c r="C48" s="325" t="s">
        <v>540</v>
      </c>
      <c r="D48" s="491" t="s">
        <v>412</v>
      </c>
      <c r="E48" s="326" t="s">
        <v>680</v>
      </c>
      <c r="F48" s="327"/>
      <c r="G48" s="328"/>
      <c r="H48" s="328"/>
      <c r="I48" s="328"/>
      <c r="J48" s="329" t="s">
        <v>393</v>
      </c>
      <c r="K48" s="489"/>
      <c r="L48" s="347"/>
      <c r="M48" s="347"/>
      <c r="N48" s="478"/>
      <c r="O48" s="347"/>
      <c r="P48" s="347"/>
      <c r="Q48" s="478"/>
      <c r="R48" s="347"/>
      <c r="S48" s="347"/>
      <c r="T48" s="347"/>
      <c r="U48" s="347"/>
      <c r="V48" s="348"/>
      <c r="W48" s="396"/>
      <c r="X48" s="397"/>
    </row>
    <row r="49" spans="1:24" s="45" customFormat="1" ht="46.5" x14ac:dyDescent="0.25">
      <c r="A49" s="388">
        <f t="shared" si="1"/>
        <v>30</v>
      </c>
      <c r="B49" s="490" t="s">
        <v>397</v>
      </c>
      <c r="C49" s="325" t="s">
        <v>541</v>
      </c>
      <c r="D49" s="491" t="s">
        <v>413</v>
      </c>
      <c r="E49" s="326" t="s">
        <v>623</v>
      </c>
      <c r="F49" s="327"/>
      <c r="G49" s="328"/>
      <c r="H49" s="328"/>
      <c r="I49" s="328"/>
      <c r="J49" s="329" t="s">
        <v>393</v>
      </c>
      <c r="K49" s="489"/>
      <c r="L49" s="478"/>
      <c r="M49" s="347"/>
      <c r="N49" s="478"/>
      <c r="O49" s="347"/>
      <c r="P49" s="347"/>
      <c r="Q49" s="478"/>
      <c r="R49" s="478"/>
      <c r="S49" s="347"/>
      <c r="T49" s="478"/>
      <c r="U49" s="347"/>
      <c r="V49" s="348"/>
      <c r="W49" s="396"/>
      <c r="X49" s="397"/>
    </row>
    <row r="50" spans="1:24" s="45" customFormat="1" ht="69.75" x14ac:dyDescent="0.25">
      <c r="A50" s="388">
        <f t="shared" si="1"/>
        <v>31</v>
      </c>
      <c r="B50" s="490" t="s">
        <v>398</v>
      </c>
      <c r="C50" s="325" t="s">
        <v>386</v>
      </c>
      <c r="D50" s="494" t="s">
        <v>405</v>
      </c>
      <c r="E50" s="326" t="s">
        <v>624</v>
      </c>
      <c r="F50" s="327"/>
      <c r="G50" s="328"/>
      <c r="H50" s="328"/>
      <c r="I50" s="328"/>
      <c r="J50" s="329" t="s">
        <v>393</v>
      </c>
      <c r="K50" s="489"/>
      <c r="L50" s="478"/>
      <c r="M50" s="347"/>
      <c r="N50" s="347"/>
      <c r="O50" s="478"/>
      <c r="P50" s="347"/>
      <c r="Q50" s="347"/>
      <c r="R50" s="347"/>
      <c r="S50" s="478"/>
      <c r="T50" s="478"/>
      <c r="U50" s="347"/>
      <c r="V50" s="348"/>
      <c r="W50" s="396"/>
      <c r="X50" s="397"/>
    </row>
    <row r="51" spans="1:24" s="45" customFormat="1" ht="46.5" x14ac:dyDescent="0.25">
      <c r="A51" s="388">
        <f t="shared" si="1"/>
        <v>32</v>
      </c>
      <c r="B51" s="490" t="s">
        <v>399</v>
      </c>
      <c r="C51" s="325" t="s">
        <v>408</v>
      </c>
      <c r="D51" s="491" t="s">
        <v>410</v>
      </c>
      <c r="E51" s="326" t="s">
        <v>624</v>
      </c>
      <c r="F51" s="327"/>
      <c r="G51" s="328"/>
      <c r="H51" s="328"/>
      <c r="I51" s="328"/>
      <c r="J51" s="329" t="s">
        <v>393</v>
      </c>
      <c r="K51" s="489"/>
      <c r="L51" s="478"/>
      <c r="M51" s="347"/>
      <c r="N51" s="347"/>
      <c r="O51" s="478"/>
      <c r="P51" s="478"/>
      <c r="Q51" s="347"/>
      <c r="R51" s="347"/>
      <c r="S51" s="478"/>
      <c r="T51" s="478"/>
      <c r="U51" s="347"/>
      <c r="V51" s="348"/>
      <c r="W51" s="396"/>
      <c r="X51" s="397"/>
    </row>
    <row r="52" spans="1:24" s="45" customFormat="1" ht="46.5" x14ac:dyDescent="0.25">
      <c r="A52" s="388">
        <f t="shared" si="1"/>
        <v>33</v>
      </c>
      <c r="B52" s="490" t="s">
        <v>559</v>
      </c>
      <c r="C52" s="325" t="s">
        <v>542</v>
      </c>
      <c r="D52" s="491" t="s">
        <v>434</v>
      </c>
      <c r="E52" s="326" t="s">
        <v>681</v>
      </c>
      <c r="F52" s="327"/>
      <c r="G52" s="328"/>
      <c r="H52" s="328"/>
      <c r="I52" s="328"/>
      <c r="J52" s="329" t="s">
        <v>393</v>
      </c>
      <c r="K52" s="346"/>
      <c r="L52" s="347"/>
      <c r="M52" s="478"/>
      <c r="N52" s="478"/>
      <c r="O52" s="478"/>
      <c r="P52" s="478"/>
      <c r="Q52" s="347"/>
      <c r="R52" s="347"/>
      <c r="S52" s="347"/>
      <c r="T52" s="347"/>
      <c r="U52" s="478"/>
      <c r="V52" s="348"/>
      <c r="W52" s="396"/>
      <c r="X52" s="397"/>
    </row>
    <row r="53" spans="1:24" s="45" customFormat="1" x14ac:dyDescent="0.25">
      <c r="A53" s="388">
        <f t="shared" si="1"/>
        <v>34</v>
      </c>
      <c r="B53" s="490" t="s">
        <v>381</v>
      </c>
      <c r="C53" s="325" t="s">
        <v>543</v>
      </c>
      <c r="D53" s="491" t="s">
        <v>414</v>
      </c>
      <c r="E53" s="326" t="s">
        <v>431</v>
      </c>
      <c r="F53" s="327"/>
      <c r="G53" s="328"/>
      <c r="H53" s="328"/>
      <c r="I53" s="328"/>
      <c r="J53" s="329" t="s">
        <v>393</v>
      </c>
      <c r="K53" s="346"/>
      <c r="L53" s="347"/>
      <c r="M53" s="347"/>
      <c r="N53" s="347"/>
      <c r="O53" s="347"/>
      <c r="P53" s="347"/>
      <c r="Q53" s="347"/>
      <c r="R53" s="478"/>
      <c r="S53" s="478"/>
      <c r="T53" s="347"/>
      <c r="U53" s="347"/>
      <c r="V53" s="348"/>
      <c r="W53" s="396"/>
      <c r="X53" s="397"/>
    </row>
    <row r="54" spans="1:24" s="45" customFormat="1" ht="46.5" x14ac:dyDescent="0.25">
      <c r="A54" s="388">
        <f t="shared" si="1"/>
        <v>35</v>
      </c>
      <c r="B54" s="490" t="s">
        <v>382</v>
      </c>
      <c r="C54" s="325" t="s">
        <v>415</v>
      </c>
      <c r="D54" s="491" t="s">
        <v>416</v>
      </c>
      <c r="E54" s="326" t="s">
        <v>383</v>
      </c>
      <c r="F54" s="327"/>
      <c r="G54" s="328"/>
      <c r="H54" s="328"/>
      <c r="I54" s="328"/>
      <c r="J54" s="329" t="s">
        <v>393</v>
      </c>
      <c r="K54" s="346"/>
      <c r="L54" s="347"/>
      <c r="M54" s="478"/>
      <c r="N54" s="347"/>
      <c r="O54" s="347"/>
      <c r="P54" s="347"/>
      <c r="Q54" s="352"/>
      <c r="R54" s="347"/>
      <c r="S54" s="347"/>
      <c r="T54" s="478"/>
      <c r="U54" s="347"/>
      <c r="V54" s="348"/>
      <c r="W54" s="396"/>
      <c r="X54" s="397"/>
    </row>
    <row r="55" spans="1:24" s="45" customFormat="1" ht="108.75" customHeight="1" x14ac:dyDescent="0.25">
      <c r="A55" s="388">
        <f t="shared" si="1"/>
        <v>36</v>
      </c>
      <c r="B55" s="490" t="s">
        <v>605</v>
      </c>
      <c r="C55" s="491" t="s">
        <v>548</v>
      </c>
      <c r="D55" s="491" t="s">
        <v>694</v>
      </c>
      <c r="E55" s="326" t="s">
        <v>625</v>
      </c>
      <c r="F55" s="327"/>
      <c r="G55" s="328"/>
      <c r="H55" s="328"/>
      <c r="I55" s="328"/>
      <c r="J55" s="329" t="s">
        <v>393</v>
      </c>
      <c r="K55" s="353"/>
      <c r="L55" s="478"/>
      <c r="M55" s="478"/>
      <c r="N55" s="347"/>
      <c r="O55" s="347"/>
      <c r="P55" s="347"/>
      <c r="Q55" s="347"/>
      <c r="R55" s="347"/>
      <c r="S55" s="347"/>
      <c r="T55" s="347"/>
      <c r="U55" s="347"/>
      <c r="V55" s="348"/>
      <c r="W55" s="396"/>
      <c r="X55" s="397"/>
    </row>
    <row r="56" spans="1:24" s="45" customFormat="1" ht="110.25" customHeight="1" x14ac:dyDescent="0.25">
      <c r="A56" s="388">
        <f t="shared" si="1"/>
        <v>37</v>
      </c>
      <c r="B56" s="490" t="s">
        <v>653</v>
      </c>
      <c r="C56" s="495" t="s">
        <v>548</v>
      </c>
      <c r="D56" s="495" t="s">
        <v>695</v>
      </c>
      <c r="E56" s="326" t="s">
        <v>682</v>
      </c>
      <c r="F56" s="327"/>
      <c r="G56" s="328"/>
      <c r="H56" s="328"/>
      <c r="I56" s="328"/>
      <c r="J56" s="329"/>
      <c r="K56" s="353"/>
      <c r="L56" s="352"/>
      <c r="M56" s="347"/>
      <c r="N56" s="347"/>
      <c r="O56" s="347"/>
      <c r="P56" s="347"/>
      <c r="Q56" s="347"/>
      <c r="R56" s="347"/>
      <c r="S56" s="347"/>
      <c r="T56" s="478"/>
      <c r="U56" s="478"/>
      <c r="V56" s="348"/>
      <c r="W56" s="396"/>
      <c r="X56" s="397"/>
    </row>
    <row r="57" spans="1:24" s="45" customFormat="1" ht="114" customHeight="1" x14ac:dyDescent="0.25">
      <c r="A57" s="388">
        <f t="shared" si="1"/>
        <v>38</v>
      </c>
      <c r="B57" s="490" t="s">
        <v>549</v>
      </c>
      <c r="C57" s="335" t="s">
        <v>638</v>
      </c>
      <c r="D57" s="476" t="s">
        <v>696</v>
      </c>
      <c r="E57" s="326" t="s">
        <v>431</v>
      </c>
      <c r="F57" s="327"/>
      <c r="G57" s="328"/>
      <c r="H57" s="328"/>
      <c r="I57" s="328"/>
      <c r="J57" s="329" t="s">
        <v>393</v>
      </c>
      <c r="K57" s="353"/>
      <c r="L57" s="347"/>
      <c r="M57" s="347"/>
      <c r="N57" s="347"/>
      <c r="O57" s="347"/>
      <c r="P57" s="347"/>
      <c r="Q57" s="347"/>
      <c r="R57" s="478"/>
      <c r="S57" s="478"/>
      <c r="T57" s="347"/>
      <c r="U57" s="347"/>
      <c r="V57" s="348"/>
      <c r="W57" s="396"/>
      <c r="X57" s="397"/>
    </row>
    <row r="58" spans="1:24" s="45" customFormat="1" ht="46.5" x14ac:dyDescent="0.25">
      <c r="A58" s="388">
        <f t="shared" si="1"/>
        <v>39</v>
      </c>
      <c r="B58" s="490" t="s">
        <v>384</v>
      </c>
      <c r="C58" s="325" t="s">
        <v>417</v>
      </c>
      <c r="D58" s="491" t="s">
        <v>697</v>
      </c>
      <c r="E58" s="326" t="s">
        <v>683</v>
      </c>
      <c r="F58" s="354"/>
      <c r="G58" s="332"/>
      <c r="H58" s="332"/>
      <c r="I58" s="332"/>
      <c r="J58" s="329" t="s">
        <v>393</v>
      </c>
      <c r="K58" s="346"/>
      <c r="L58" s="347"/>
      <c r="M58" s="347"/>
      <c r="N58" s="347"/>
      <c r="O58" s="347"/>
      <c r="P58" s="478"/>
      <c r="Q58" s="478"/>
      <c r="R58" s="347"/>
      <c r="S58" s="347"/>
      <c r="T58" s="347"/>
      <c r="U58" s="478"/>
      <c r="V58" s="486"/>
      <c r="W58" s="396"/>
      <c r="X58" s="397"/>
    </row>
    <row r="59" spans="1:24" s="45" customFormat="1" x14ac:dyDescent="0.25">
      <c r="A59" s="388">
        <f t="shared" si="1"/>
        <v>40</v>
      </c>
      <c r="B59" s="490" t="s">
        <v>401</v>
      </c>
      <c r="C59" s="325" t="s">
        <v>408</v>
      </c>
      <c r="D59" s="491" t="s">
        <v>410</v>
      </c>
      <c r="E59" s="326" t="s">
        <v>422</v>
      </c>
      <c r="F59" s="354"/>
      <c r="G59" s="332"/>
      <c r="H59" s="332" t="s">
        <v>393</v>
      </c>
      <c r="I59" s="332"/>
      <c r="J59" s="356"/>
      <c r="K59" s="489"/>
      <c r="L59" s="478"/>
      <c r="M59" s="478"/>
      <c r="N59" s="478"/>
      <c r="O59" s="478"/>
      <c r="P59" s="478"/>
      <c r="Q59" s="478"/>
      <c r="R59" s="478"/>
      <c r="S59" s="478"/>
      <c r="T59" s="478"/>
      <c r="U59" s="478"/>
      <c r="V59" s="482"/>
      <c r="W59" s="396"/>
      <c r="X59" s="397"/>
    </row>
    <row r="60" spans="1:24" s="45" customFormat="1" ht="46.5" x14ac:dyDescent="0.25">
      <c r="A60" s="388">
        <f t="shared" si="1"/>
        <v>41</v>
      </c>
      <c r="B60" s="490" t="s">
        <v>550</v>
      </c>
      <c r="C60" s="325" t="s">
        <v>533</v>
      </c>
      <c r="D60" s="491" t="s">
        <v>410</v>
      </c>
      <c r="E60" s="326" t="s">
        <v>422</v>
      </c>
      <c r="F60" s="354"/>
      <c r="G60" s="332"/>
      <c r="H60" s="332" t="s">
        <v>393</v>
      </c>
      <c r="I60" s="332"/>
      <c r="J60" s="356"/>
      <c r="K60" s="357"/>
      <c r="L60" s="330"/>
      <c r="M60" s="330"/>
      <c r="N60" s="330"/>
      <c r="O60" s="330"/>
      <c r="P60" s="330"/>
      <c r="Q60" s="330"/>
      <c r="R60" s="330"/>
      <c r="S60" s="330"/>
      <c r="T60" s="330"/>
      <c r="U60" s="478"/>
      <c r="V60" s="348"/>
      <c r="W60" s="396"/>
      <c r="X60" s="397"/>
    </row>
    <row r="61" spans="1:24" s="45" customFormat="1" ht="46.5" x14ac:dyDescent="0.25">
      <c r="A61" s="388">
        <f t="shared" si="1"/>
        <v>42</v>
      </c>
      <c r="B61" s="355" t="s">
        <v>631</v>
      </c>
      <c r="C61" s="335" t="s">
        <v>526</v>
      </c>
      <c r="D61" s="476" t="s">
        <v>470</v>
      </c>
      <c r="E61" s="335" t="s">
        <v>684</v>
      </c>
      <c r="F61" s="354" t="s">
        <v>393</v>
      </c>
      <c r="G61" s="332"/>
      <c r="H61" s="332"/>
      <c r="I61" s="332"/>
      <c r="J61" s="356"/>
      <c r="K61" s="357"/>
      <c r="L61" s="478"/>
      <c r="M61" s="330"/>
      <c r="N61" s="478"/>
      <c r="O61" s="330"/>
      <c r="P61" s="330"/>
      <c r="Q61" s="330"/>
      <c r="R61" s="330"/>
      <c r="S61" s="478"/>
      <c r="T61" s="330"/>
      <c r="U61" s="330"/>
      <c r="V61" s="348"/>
      <c r="W61" s="396"/>
      <c r="X61" s="397"/>
    </row>
    <row r="62" spans="1:24" s="45" customFormat="1" ht="46.5" x14ac:dyDescent="0.25">
      <c r="A62" s="388">
        <f t="shared" si="1"/>
        <v>43</v>
      </c>
      <c r="B62" s="492" t="s">
        <v>438</v>
      </c>
      <c r="C62" s="337" t="s">
        <v>409</v>
      </c>
      <c r="D62" s="495" t="s">
        <v>473</v>
      </c>
      <c r="E62" s="358" t="s">
        <v>626</v>
      </c>
      <c r="F62" s="343" t="s">
        <v>393</v>
      </c>
      <c r="G62" s="344"/>
      <c r="H62" s="344"/>
      <c r="I62" s="344"/>
      <c r="J62" s="345"/>
      <c r="K62" s="346"/>
      <c r="L62" s="347"/>
      <c r="M62" s="347"/>
      <c r="N62" s="347"/>
      <c r="O62" s="347"/>
      <c r="P62" s="347"/>
      <c r="Q62" s="347"/>
      <c r="R62" s="347"/>
      <c r="S62" s="347"/>
      <c r="T62" s="347"/>
      <c r="U62" s="478"/>
      <c r="V62" s="348"/>
      <c r="W62" s="396"/>
      <c r="X62" s="397"/>
    </row>
    <row r="63" spans="1:24" s="45" customFormat="1" ht="69.75" x14ac:dyDescent="0.25">
      <c r="A63" s="388">
        <f t="shared" si="1"/>
        <v>44</v>
      </c>
      <c r="B63" s="492" t="s">
        <v>604</v>
      </c>
      <c r="C63" s="337" t="s">
        <v>629</v>
      </c>
      <c r="D63" s="495" t="s">
        <v>630</v>
      </c>
      <c r="E63" s="358" t="s">
        <v>628</v>
      </c>
      <c r="F63" s="343"/>
      <c r="G63" s="344"/>
      <c r="H63" s="344"/>
      <c r="I63" s="344"/>
      <c r="J63" s="345"/>
      <c r="K63" s="346"/>
      <c r="L63" s="347"/>
      <c r="M63" s="347"/>
      <c r="N63" s="347"/>
      <c r="O63" s="347"/>
      <c r="P63" s="347"/>
      <c r="Q63" s="347"/>
      <c r="R63" s="347"/>
      <c r="S63" s="347"/>
      <c r="T63" s="347"/>
      <c r="U63" s="478"/>
      <c r="V63" s="348"/>
      <c r="W63" s="396"/>
      <c r="X63" s="397"/>
    </row>
    <row r="64" spans="1:24" s="45" customFormat="1" x14ac:dyDescent="0.25">
      <c r="A64" s="388">
        <f t="shared" si="1"/>
        <v>45</v>
      </c>
      <c r="B64" s="355" t="s">
        <v>551</v>
      </c>
      <c r="C64" s="337" t="s">
        <v>474</v>
      </c>
      <c r="D64" s="495" t="s">
        <v>552</v>
      </c>
      <c r="E64" s="358" t="s">
        <v>685</v>
      </c>
      <c r="F64" s="343"/>
      <c r="G64" s="344"/>
      <c r="H64" s="344"/>
      <c r="I64" s="344"/>
      <c r="J64" s="345" t="s">
        <v>393</v>
      </c>
      <c r="K64" s="359"/>
      <c r="L64" s="337"/>
      <c r="M64" s="478"/>
      <c r="N64" s="478"/>
      <c r="O64" s="347"/>
      <c r="P64" s="347"/>
      <c r="Q64" s="347"/>
      <c r="R64" s="337"/>
      <c r="S64" s="337"/>
      <c r="T64" s="347"/>
      <c r="U64" s="347"/>
      <c r="V64" s="348"/>
      <c r="W64" s="396"/>
      <c r="X64" s="397"/>
    </row>
    <row r="65" spans="1:24" s="45" customFormat="1" ht="46.5" x14ac:dyDescent="0.25">
      <c r="A65" s="388">
        <f t="shared" si="1"/>
        <v>46</v>
      </c>
      <c r="B65" s="355" t="s">
        <v>632</v>
      </c>
      <c r="C65" s="337" t="s">
        <v>686</v>
      </c>
      <c r="D65" s="495" t="s">
        <v>634</v>
      </c>
      <c r="E65" s="358" t="s">
        <v>633</v>
      </c>
      <c r="F65" s="367"/>
      <c r="G65" s="368"/>
      <c r="H65" s="368"/>
      <c r="I65" s="368"/>
      <c r="J65" s="369"/>
      <c r="K65" s="466"/>
      <c r="L65" s="467"/>
      <c r="M65" s="483"/>
      <c r="N65" s="483"/>
      <c r="O65" s="468"/>
      <c r="P65" s="468"/>
      <c r="Q65" s="468"/>
      <c r="R65" s="467"/>
      <c r="S65" s="467"/>
      <c r="T65" s="468"/>
      <c r="U65" s="483"/>
      <c r="V65" s="482"/>
      <c r="W65" s="396"/>
      <c r="X65" s="397"/>
    </row>
    <row r="66" spans="1:24" s="45" customFormat="1" ht="46.5" x14ac:dyDescent="0.25">
      <c r="A66" s="388">
        <f t="shared" si="1"/>
        <v>47</v>
      </c>
      <c r="B66" s="490" t="s">
        <v>433</v>
      </c>
      <c r="C66" s="325" t="s">
        <v>406</v>
      </c>
      <c r="D66" s="491" t="s">
        <v>407</v>
      </c>
      <c r="E66" s="326" t="s">
        <v>623</v>
      </c>
      <c r="F66" s="327" t="s">
        <v>393</v>
      </c>
      <c r="G66" s="328"/>
      <c r="H66" s="328"/>
      <c r="I66" s="328"/>
      <c r="J66" s="329" t="s">
        <v>393</v>
      </c>
      <c r="K66" s="466"/>
      <c r="L66" s="478"/>
      <c r="M66" s="478"/>
      <c r="N66" s="478"/>
      <c r="O66" s="478"/>
      <c r="P66" s="478"/>
      <c r="Q66" s="478"/>
      <c r="R66" s="478"/>
      <c r="S66" s="478"/>
      <c r="T66" s="478"/>
      <c r="U66" s="478"/>
      <c r="V66" s="482"/>
      <c r="W66" s="396"/>
      <c r="X66" s="397"/>
    </row>
    <row r="67" spans="1:24" s="45" customFormat="1" ht="69.75" x14ac:dyDescent="0.25">
      <c r="A67" s="388">
        <f t="shared" si="1"/>
        <v>48</v>
      </c>
      <c r="B67" s="492" t="s">
        <v>529</v>
      </c>
      <c r="C67" s="337" t="s">
        <v>530</v>
      </c>
      <c r="D67" s="495" t="s">
        <v>698</v>
      </c>
      <c r="E67" s="358" t="s">
        <v>687</v>
      </c>
      <c r="F67" s="343" t="s">
        <v>393</v>
      </c>
      <c r="G67" s="344" t="s">
        <v>393</v>
      </c>
      <c r="H67" s="344" t="s">
        <v>393</v>
      </c>
      <c r="I67" s="344"/>
      <c r="J67" s="372"/>
      <c r="K67" s="489"/>
      <c r="L67" s="347"/>
      <c r="M67" s="347"/>
      <c r="N67" s="478"/>
      <c r="O67" s="347"/>
      <c r="P67" s="347"/>
      <c r="Q67" s="478"/>
      <c r="R67" s="347"/>
      <c r="S67" s="347"/>
      <c r="T67" s="478"/>
      <c r="U67" s="347"/>
      <c r="V67" s="348"/>
      <c r="W67" s="396"/>
      <c r="X67" s="397"/>
    </row>
    <row r="68" spans="1:24" s="45" customFormat="1" x14ac:dyDescent="0.25">
      <c r="A68" s="723" t="s">
        <v>640</v>
      </c>
      <c r="B68" s="723"/>
      <c r="C68" s="723"/>
      <c r="D68" s="723"/>
      <c r="E68" s="723"/>
      <c r="F68" s="723"/>
      <c r="G68" s="723"/>
      <c r="H68" s="723"/>
      <c r="I68" s="723"/>
      <c r="J68" s="723"/>
      <c r="K68" s="723"/>
      <c r="L68" s="723"/>
      <c r="M68" s="723"/>
      <c r="N68" s="723"/>
      <c r="O68" s="723"/>
      <c r="P68" s="723"/>
      <c r="Q68" s="723"/>
      <c r="R68" s="723"/>
      <c r="S68" s="723"/>
      <c r="T68" s="723"/>
      <c r="U68" s="723"/>
      <c r="V68" s="724"/>
      <c r="W68" s="396"/>
      <c r="X68" s="397"/>
    </row>
    <row r="69" spans="1:24" s="45" customFormat="1" ht="53.25" customHeight="1" x14ac:dyDescent="0.25">
      <c r="A69" s="388">
        <f>+A67+1</f>
        <v>49</v>
      </c>
      <c r="B69" s="490" t="s">
        <v>643</v>
      </c>
      <c r="C69" s="325" t="s">
        <v>408</v>
      </c>
      <c r="D69" s="325" t="s">
        <v>410</v>
      </c>
      <c r="E69" s="326" t="s">
        <v>688</v>
      </c>
      <c r="F69" s="360"/>
      <c r="G69" s="361"/>
      <c r="H69" s="361"/>
      <c r="I69" s="361" t="s">
        <v>393</v>
      </c>
      <c r="J69" s="356"/>
      <c r="K69" s="489"/>
      <c r="L69" s="478"/>
      <c r="M69" s="478"/>
      <c r="N69" s="478"/>
      <c r="O69" s="478"/>
      <c r="P69" s="478"/>
      <c r="Q69" s="478"/>
      <c r="R69" s="478"/>
      <c r="S69" s="478"/>
      <c r="T69" s="478"/>
      <c r="U69" s="478"/>
      <c r="V69" s="482"/>
      <c r="W69" s="396"/>
      <c r="X69" s="397"/>
    </row>
    <row r="70" spans="1:24" s="45" customFormat="1" ht="46.5" x14ac:dyDescent="0.25">
      <c r="A70" s="388">
        <f>+A69+1</f>
        <v>50</v>
      </c>
      <c r="B70" s="493" t="s">
        <v>475</v>
      </c>
      <c r="C70" s="325" t="s">
        <v>408</v>
      </c>
      <c r="D70" s="325" t="s">
        <v>410</v>
      </c>
      <c r="E70" s="326" t="s">
        <v>689</v>
      </c>
      <c r="F70" s="362"/>
      <c r="G70" s="363"/>
      <c r="H70" s="363"/>
      <c r="I70" s="363" t="s">
        <v>393</v>
      </c>
      <c r="J70" s="356"/>
      <c r="K70" s="489"/>
      <c r="L70" s="478"/>
      <c r="M70" s="478"/>
      <c r="N70" s="478"/>
      <c r="O70" s="478"/>
      <c r="P70" s="478"/>
      <c r="Q70" s="478"/>
      <c r="R70" s="478"/>
      <c r="S70" s="478"/>
      <c r="T70" s="478"/>
      <c r="U70" s="478"/>
      <c r="V70" s="482"/>
      <c r="W70" s="396"/>
      <c r="X70" s="397"/>
    </row>
    <row r="71" spans="1:24" s="45" customFormat="1" ht="117.75" customHeight="1" x14ac:dyDescent="0.25">
      <c r="A71" s="388">
        <f>+A70+1</f>
        <v>51</v>
      </c>
      <c r="B71" s="490" t="s">
        <v>476</v>
      </c>
      <c r="C71" s="325" t="s">
        <v>409</v>
      </c>
      <c r="D71" s="325" t="s">
        <v>410</v>
      </c>
      <c r="E71" s="326" t="s">
        <v>690</v>
      </c>
      <c r="F71" s="327"/>
      <c r="G71" s="328"/>
      <c r="H71" s="328" t="s">
        <v>393</v>
      </c>
      <c r="I71" s="328"/>
      <c r="J71" s="329"/>
      <c r="K71" s="346"/>
      <c r="L71" s="347"/>
      <c r="M71" s="352"/>
      <c r="N71" s="478"/>
      <c r="O71" s="347"/>
      <c r="P71" s="352"/>
      <c r="Q71" s="347"/>
      <c r="R71" s="478"/>
      <c r="S71" s="347"/>
      <c r="T71" s="347"/>
      <c r="U71" s="347"/>
      <c r="V71" s="482"/>
      <c r="W71" s="396"/>
      <c r="X71" s="397"/>
    </row>
    <row r="72" spans="1:24" s="45" customFormat="1" ht="29.25" thickBot="1" x14ac:dyDescent="0.3">
      <c r="A72" s="725" t="s">
        <v>225</v>
      </c>
      <c r="B72" s="725"/>
      <c r="C72" s="725"/>
      <c r="D72" s="725"/>
      <c r="E72" s="725"/>
      <c r="F72" s="725"/>
      <c r="G72" s="725"/>
      <c r="H72" s="725"/>
      <c r="I72" s="725"/>
      <c r="J72" s="725"/>
      <c r="K72" s="725"/>
      <c r="L72" s="725"/>
      <c r="M72" s="725"/>
      <c r="N72" s="725"/>
      <c r="O72" s="725"/>
      <c r="P72" s="725"/>
      <c r="Q72" s="725"/>
      <c r="R72" s="725"/>
      <c r="S72" s="725"/>
      <c r="T72" s="725"/>
      <c r="U72" s="725"/>
      <c r="V72" s="726"/>
      <c r="W72" s="396"/>
      <c r="X72" s="397"/>
    </row>
    <row r="73" spans="1:24" s="45" customFormat="1" ht="69.75" x14ac:dyDescent="0.25">
      <c r="A73" s="388">
        <f>+A71+1</f>
        <v>52</v>
      </c>
      <c r="B73" s="355" t="s">
        <v>701</v>
      </c>
      <c r="C73" s="365" t="s">
        <v>516</v>
      </c>
      <c r="D73" s="365" t="s">
        <v>517</v>
      </c>
      <c r="E73" s="366" t="s">
        <v>561</v>
      </c>
      <c r="F73" s="367"/>
      <c r="G73" s="368"/>
      <c r="H73" s="368"/>
      <c r="I73" s="368"/>
      <c r="J73" s="369" t="s">
        <v>393</v>
      </c>
      <c r="K73" s="380"/>
      <c r="L73" s="370"/>
      <c r="M73" s="370"/>
      <c r="N73" s="470"/>
      <c r="O73" s="470"/>
      <c r="P73" s="470"/>
      <c r="Q73" s="470"/>
      <c r="R73" s="470"/>
      <c r="S73" s="470"/>
      <c r="T73" s="470"/>
      <c r="U73" s="370"/>
      <c r="V73" s="371"/>
      <c r="W73" s="396"/>
      <c r="X73" s="397"/>
    </row>
    <row r="74" spans="1:24" s="45" customFormat="1" ht="69.75" x14ac:dyDescent="0.25">
      <c r="A74" s="388">
        <f>+A73+1</f>
        <v>53</v>
      </c>
      <c r="B74" s="355" t="s">
        <v>635</v>
      </c>
      <c r="C74" s="365" t="s">
        <v>516</v>
      </c>
      <c r="D74" s="365" t="s">
        <v>517</v>
      </c>
      <c r="E74" s="366" t="s">
        <v>561</v>
      </c>
      <c r="F74" s="367"/>
      <c r="G74" s="368"/>
      <c r="H74" s="368"/>
      <c r="I74" s="368"/>
      <c r="J74" s="369" t="s">
        <v>393</v>
      </c>
      <c r="K74" s="489"/>
      <c r="L74" s="478"/>
      <c r="M74" s="478"/>
      <c r="N74" s="352"/>
      <c r="O74" s="352"/>
      <c r="P74" s="352"/>
      <c r="Q74" s="352"/>
      <c r="R74" s="352"/>
      <c r="S74" s="352"/>
      <c r="T74" s="352"/>
      <c r="U74" s="330"/>
      <c r="V74" s="331"/>
      <c r="W74" s="396"/>
      <c r="X74" s="397"/>
    </row>
    <row r="75" spans="1:24" s="45" customFormat="1" ht="69.75" x14ac:dyDescent="0.25">
      <c r="A75" s="388">
        <f t="shared" ref="A75:A81" si="2">+A74+1</f>
        <v>54</v>
      </c>
      <c r="B75" s="355" t="s">
        <v>606</v>
      </c>
      <c r="C75" s="392" t="s">
        <v>516</v>
      </c>
      <c r="D75" s="392" t="s">
        <v>517</v>
      </c>
      <c r="E75" s="393" t="s">
        <v>518</v>
      </c>
      <c r="F75" s="338"/>
      <c r="G75" s="339"/>
      <c r="H75" s="339"/>
      <c r="I75" s="339"/>
      <c r="J75" s="340" t="s">
        <v>393</v>
      </c>
      <c r="K75" s="351"/>
      <c r="L75" s="336"/>
      <c r="M75" s="352"/>
      <c r="N75" s="471"/>
      <c r="O75" s="471"/>
      <c r="P75" s="471"/>
      <c r="Q75" s="352"/>
      <c r="R75" s="352"/>
      <c r="S75" s="352"/>
      <c r="T75" s="330"/>
      <c r="U75" s="330"/>
      <c r="V75" s="331"/>
      <c r="W75" s="396"/>
      <c r="X75" s="397"/>
    </row>
    <row r="76" spans="1:24" s="45" customFormat="1" ht="69.75" x14ac:dyDescent="0.25">
      <c r="A76" s="388">
        <f t="shared" si="2"/>
        <v>55</v>
      </c>
      <c r="B76" s="355" t="s">
        <v>519</v>
      </c>
      <c r="C76" s="365" t="s">
        <v>516</v>
      </c>
      <c r="D76" s="365" t="s">
        <v>517</v>
      </c>
      <c r="E76" s="366" t="s">
        <v>561</v>
      </c>
      <c r="F76" s="367"/>
      <c r="G76" s="368"/>
      <c r="H76" s="368"/>
      <c r="I76" s="368"/>
      <c r="J76" s="369" t="s">
        <v>393</v>
      </c>
      <c r="K76" s="489"/>
      <c r="L76" s="484"/>
      <c r="M76" s="484"/>
      <c r="N76" s="484"/>
      <c r="O76" s="484"/>
      <c r="P76" s="484"/>
      <c r="Q76" s="484"/>
      <c r="R76" s="484"/>
      <c r="S76" s="484"/>
      <c r="T76" s="484"/>
      <c r="U76" s="484"/>
      <c r="V76" s="482"/>
      <c r="W76" s="396"/>
      <c r="X76" s="397"/>
    </row>
    <row r="77" spans="1:24" s="45" customFormat="1" ht="69.75" x14ac:dyDescent="0.25">
      <c r="A77" s="388">
        <f t="shared" si="2"/>
        <v>56</v>
      </c>
      <c r="B77" s="492" t="s">
        <v>400</v>
      </c>
      <c r="C77" s="337" t="s">
        <v>471</v>
      </c>
      <c r="D77" s="337" t="s">
        <v>472</v>
      </c>
      <c r="E77" s="358" t="s">
        <v>431</v>
      </c>
      <c r="F77" s="343"/>
      <c r="G77" s="344"/>
      <c r="H77" s="344" t="s">
        <v>393</v>
      </c>
      <c r="I77" s="344"/>
      <c r="J77" s="345" t="s">
        <v>393</v>
      </c>
      <c r="K77" s="489"/>
      <c r="L77" s="347"/>
      <c r="M77" s="347"/>
      <c r="N77" s="478"/>
      <c r="O77" s="347"/>
      <c r="P77" s="347"/>
      <c r="Q77" s="478"/>
      <c r="R77" s="347"/>
      <c r="S77" s="347"/>
      <c r="T77" s="478"/>
      <c r="U77" s="347"/>
      <c r="V77" s="348"/>
      <c r="W77" s="396"/>
      <c r="X77" s="397"/>
    </row>
    <row r="78" spans="1:24" s="45" customFormat="1" ht="102" customHeight="1" x14ac:dyDescent="0.25">
      <c r="A78" s="388">
        <f t="shared" si="2"/>
        <v>57</v>
      </c>
      <c r="B78" s="493" t="s">
        <v>654</v>
      </c>
      <c r="C78" s="325" t="s">
        <v>408</v>
      </c>
      <c r="D78" s="325" t="s">
        <v>410</v>
      </c>
      <c r="E78" s="326" t="s">
        <v>385</v>
      </c>
      <c r="F78" s="362"/>
      <c r="G78" s="363"/>
      <c r="H78" s="363"/>
      <c r="I78" s="363"/>
      <c r="J78" s="356" t="s">
        <v>393</v>
      </c>
      <c r="K78" s="489"/>
      <c r="L78" s="484"/>
      <c r="M78" s="484"/>
      <c r="N78" s="484"/>
      <c r="O78" s="484"/>
      <c r="P78" s="484"/>
      <c r="Q78" s="484"/>
      <c r="R78" s="484"/>
      <c r="S78" s="484"/>
      <c r="T78" s="484"/>
      <c r="U78" s="484"/>
      <c r="V78" s="482"/>
      <c r="W78" s="396"/>
      <c r="X78" s="397"/>
    </row>
    <row r="79" spans="1:24" s="45" customFormat="1" ht="69.75" x14ac:dyDescent="0.25">
      <c r="A79" s="388">
        <f t="shared" si="2"/>
        <v>58</v>
      </c>
      <c r="B79" s="493" t="s">
        <v>641</v>
      </c>
      <c r="C79" s="325" t="s">
        <v>418</v>
      </c>
      <c r="D79" s="325" t="s">
        <v>419</v>
      </c>
      <c r="E79" s="326" t="s">
        <v>383</v>
      </c>
      <c r="F79" s="362"/>
      <c r="G79" s="363"/>
      <c r="H79" s="363"/>
      <c r="I79" s="363"/>
      <c r="J79" s="356" t="s">
        <v>393</v>
      </c>
      <c r="K79" s="489"/>
      <c r="L79" s="484"/>
      <c r="M79" s="484"/>
      <c r="N79" s="484"/>
      <c r="O79" s="484"/>
      <c r="P79" s="484"/>
      <c r="Q79" s="484"/>
      <c r="R79" s="484"/>
      <c r="S79" s="484"/>
      <c r="T79" s="484"/>
      <c r="U79" s="484"/>
      <c r="V79" s="482"/>
      <c r="W79" s="396"/>
      <c r="X79" s="397"/>
    </row>
    <row r="80" spans="1:24" s="45" customFormat="1" ht="69.75" x14ac:dyDescent="0.25">
      <c r="A80" s="388">
        <f t="shared" si="2"/>
        <v>59</v>
      </c>
      <c r="B80" s="493" t="s">
        <v>642</v>
      </c>
      <c r="C80" s="325" t="s">
        <v>418</v>
      </c>
      <c r="D80" s="491" t="s">
        <v>419</v>
      </c>
      <c r="E80" s="326" t="s">
        <v>383</v>
      </c>
      <c r="F80" s="362"/>
      <c r="G80" s="363"/>
      <c r="H80" s="363"/>
      <c r="I80" s="363"/>
      <c r="J80" s="356" t="s">
        <v>393</v>
      </c>
      <c r="K80" s="489"/>
      <c r="L80" s="484"/>
      <c r="M80" s="330"/>
      <c r="N80" s="330"/>
      <c r="O80" s="330"/>
      <c r="P80" s="330"/>
      <c r="Q80" s="330"/>
      <c r="R80" s="330"/>
      <c r="S80" s="330"/>
      <c r="T80" s="330"/>
      <c r="U80" s="330"/>
      <c r="V80" s="331"/>
      <c r="W80" s="396"/>
      <c r="X80" s="397"/>
    </row>
    <row r="81" spans="1:24" s="45" customFormat="1" ht="47.25" thickBot="1" x14ac:dyDescent="0.3">
      <c r="A81" s="388">
        <f t="shared" si="2"/>
        <v>60</v>
      </c>
      <c r="B81" s="490" t="s">
        <v>403</v>
      </c>
      <c r="C81" s="325" t="s">
        <v>408</v>
      </c>
      <c r="D81" s="325" t="s">
        <v>410</v>
      </c>
      <c r="E81" s="373" t="s">
        <v>387</v>
      </c>
      <c r="F81" s="374" t="s">
        <v>393</v>
      </c>
      <c r="G81" s="375" t="s">
        <v>393</v>
      </c>
      <c r="H81" s="375"/>
      <c r="I81" s="375"/>
      <c r="J81" s="376" t="s">
        <v>393</v>
      </c>
      <c r="K81" s="489"/>
      <c r="L81" s="484"/>
      <c r="M81" s="477"/>
      <c r="N81" s="477"/>
      <c r="O81" s="477"/>
      <c r="P81" s="477"/>
      <c r="Q81" s="477"/>
      <c r="R81" s="477"/>
      <c r="S81" s="477"/>
      <c r="T81" s="477"/>
      <c r="U81" s="477"/>
      <c r="V81" s="482"/>
      <c r="W81" s="396"/>
      <c r="X81" s="397"/>
    </row>
    <row r="82" spans="1:24" s="45" customFormat="1" ht="29.25" hidden="1" customHeight="1" thickBot="1" x14ac:dyDescent="0.3">
      <c r="A82" s="727" t="s">
        <v>466</v>
      </c>
      <c r="B82" s="728"/>
      <c r="C82" s="728"/>
      <c r="D82" s="728"/>
      <c r="E82" s="728"/>
      <c r="F82" s="728"/>
      <c r="G82" s="728"/>
      <c r="H82" s="728"/>
      <c r="I82" s="728"/>
      <c r="J82" s="728"/>
      <c r="K82" s="728"/>
      <c r="L82" s="728"/>
      <c r="M82" s="728"/>
      <c r="N82" s="728"/>
      <c r="O82" s="728"/>
      <c r="P82" s="728"/>
      <c r="Q82" s="728"/>
      <c r="R82" s="728"/>
      <c r="S82" s="728"/>
      <c r="T82" s="728"/>
      <c r="U82" s="728"/>
      <c r="V82" s="729"/>
      <c r="W82" s="396"/>
      <c r="X82" s="397"/>
    </row>
    <row r="83" spans="1:24" s="45" customFormat="1" ht="93.75" hidden="1" thickBot="1" x14ac:dyDescent="0.3">
      <c r="A83" s="452">
        <v>53</v>
      </c>
      <c r="B83" s="453" t="s">
        <v>607</v>
      </c>
      <c r="C83" s="454" t="s">
        <v>467</v>
      </c>
      <c r="D83" s="454" t="s">
        <v>553</v>
      </c>
      <c r="E83" s="455" t="s">
        <v>468</v>
      </c>
      <c r="F83" s="456" t="s">
        <v>393</v>
      </c>
      <c r="G83" s="457" t="s">
        <v>393</v>
      </c>
      <c r="H83" s="457" t="s">
        <v>393</v>
      </c>
      <c r="I83" s="457" t="s">
        <v>393</v>
      </c>
      <c r="J83" s="458"/>
      <c r="K83" s="459"/>
      <c r="L83" s="460"/>
      <c r="M83" s="460"/>
      <c r="N83" s="460"/>
      <c r="O83" s="460"/>
      <c r="P83" s="460"/>
      <c r="Q83" s="460"/>
      <c r="R83" s="460"/>
      <c r="S83" s="460"/>
      <c r="T83" s="460"/>
      <c r="U83" s="461"/>
      <c r="V83" s="461"/>
      <c r="W83" s="396"/>
      <c r="X83" s="397"/>
    </row>
    <row r="84" spans="1:24" s="45" customFormat="1" ht="24.75" customHeight="1" x14ac:dyDescent="0.25">
      <c r="A84" s="730"/>
      <c r="B84" s="731"/>
      <c r="C84" s="731"/>
      <c r="D84" s="731"/>
      <c r="E84" s="731"/>
      <c r="F84" s="731"/>
      <c r="G84" s="731"/>
      <c r="H84" s="731"/>
      <c r="I84" s="731"/>
      <c r="J84" s="731"/>
      <c r="K84" s="732"/>
      <c r="L84" s="732"/>
      <c r="M84" s="732"/>
      <c r="N84" s="732"/>
      <c r="O84" s="732"/>
      <c r="P84" s="732"/>
      <c r="Q84" s="732"/>
      <c r="R84" s="732"/>
      <c r="S84" s="732"/>
      <c r="T84" s="732"/>
      <c r="U84" s="731"/>
      <c r="V84" s="733"/>
      <c r="W84" s="352"/>
      <c r="X84" s="395"/>
    </row>
    <row r="85" spans="1:24" s="45" customFormat="1" ht="29.25" thickBot="1" x14ac:dyDescent="0.3">
      <c r="A85" s="386"/>
      <c r="B85" s="320" t="s">
        <v>528</v>
      </c>
      <c r="C85" s="315"/>
      <c r="D85" s="315"/>
      <c r="E85" s="315"/>
      <c r="F85" s="316"/>
      <c r="G85" s="316"/>
      <c r="H85" s="316"/>
      <c r="I85" s="316"/>
      <c r="J85" s="317"/>
      <c r="K85" s="317"/>
      <c r="L85" s="317"/>
      <c r="M85" s="317"/>
      <c r="N85" s="317"/>
      <c r="O85" s="317"/>
      <c r="P85" s="317"/>
      <c r="Q85" s="317"/>
      <c r="R85" s="317"/>
      <c r="S85" s="317"/>
      <c r="T85" s="317"/>
      <c r="U85" s="317"/>
      <c r="V85" s="317"/>
      <c r="W85" s="318"/>
      <c r="X85" s="319"/>
    </row>
    <row r="86" spans="1:24" s="45" customFormat="1" ht="29.25" thickBot="1" x14ac:dyDescent="0.3">
      <c r="A86" s="386"/>
      <c r="B86" s="391"/>
      <c r="C86" s="322" t="s">
        <v>565</v>
      </c>
      <c r="D86" s="315"/>
      <c r="E86" s="315"/>
      <c r="F86" s="316"/>
      <c r="G86" s="316"/>
      <c r="H86" s="316"/>
      <c r="I86" s="316"/>
      <c r="J86" s="317"/>
      <c r="K86" s="317"/>
      <c r="L86" s="317"/>
      <c r="M86" s="317"/>
      <c r="N86" s="317"/>
      <c r="O86" s="317"/>
      <c r="P86" s="317"/>
      <c r="Q86" s="317"/>
      <c r="R86" s="317"/>
      <c r="S86" s="317"/>
      <c r="T86" s="317"/>
      <c r="U86" s="317"/>
      <c r="V86" s="317"/>
      <c r="W86" s="318"/>
      <c r="X86" s="319"/>
    </row>
    <row r="87" spans="1:24" s="45" customFormat="1" ht="29.25" thickBot="1" x14ac:dyDescent="0.3">
      <c r="A87" s="386"/>
      <c r="B87" s="321"/>
      <c r="C87" s="322" t="s">
        <v>562</v>
      </c>
      <c r="D87" s="234"/>
      <c r="E87" s="234"/>
      <c r="F87" s="234"/>
      <c r="G87" s="234"/>
      <c r="H87" s="234"/>
      <c r="I87" s="234"/>
      <c r="J87" s="234"/>
      <c r="K87" s="234"/>
      <c r="L87" s="234"/>
      <c r="M87" s="234"/>
      <c r="N87" s="234"/>
      <c r="O87" s="234"/>
      <c r="P87" s="234"/>
      <c r="Q87" s="234"/>
      <c r="R87" s="234"/>
      <c r="S87" s="234"/>
      <c r="T87" s="234"/>
      <c r="U87" s="234"/>
      <c r="V87" s="234"/>
      <c r="W87" s="235"/>
      <c r="X87" s="235"/>
    </row>
    <row r="88" spans="1:24" s="45" customFormat="1" ht="29.25" thickBot="1" x14ac:dyDescent="0.3">
      <c r="A88" s="386"/>
      <c r="B88" s="381"/>
      <c r="C88" s="322" t="s">
        <v>647</v>
      </c>
      <c r="D88" s="234"/>
      <c r="E88" s="234"/>
      <c r="F88" s="234"/>
      <c r="G88" s="234"/>
      <c r="H88" s="234"/>
      <c r="I88" s="234"/>
      <c r="J88" s="234"/>
      <c r="K88" s="234"/>
      <c r="L88" s="234"/>
      <c r="M88" s="234"/>
      <c r="N88" s="234"/>
      <c r="O88" s="234"/>
      <c r="P88" s="234"/>
      <c r="Q88" s="234"/>
      <c r="R88" s="234"/>
      <c r="S88" s="234"/>
      <c r="T88" s="234"/>
      <c r="U88" s="234"/>
      <c r="V88" s="234"/>
      <c r="W88" s="235"/>
      <c r="X88" s="235"/>
    </row>
    <row r="89" spans="1:24" s="45" customFormat="1" ht="29.25" thickBot="1" x14ac:dyDescent="0.3">
      <c r="A89" s="386"/>
      <c r="B89" s="382"/>
      <c r="C89" s="322" t="s">
        <v>636</v>
      </c>
      <c r="D89" s="234"/>
      <c r="E89" s="234"/>
      <c r="F89" s="234"/>
      <c r="G89" s="234"/>
      <c r="H89" s="234"/>
      <c r="I89" s="234"/>
      <c r="J89" s="234"/>
      <c r="K89" s="234"/>
      <c r="L89" s="234"/>
      <c r="M89" s="234"/>
      <c r="N89" s="234"/>
      <c r="O89" s="234"/>
      <c r="P89" s="234"/>
      <c r="Q89" s="234"/>
      <c r="R89" s="234"/>
      <c r="S89" s="234"/>
      <c r="T89" s="234"/>
      <c r="U89" s="234"/>
      <c r="V89" s="234"/>
      <c r="W89" s="235"/>
      <c r="X89" s="235"/>
    </row>
    <row r="90" spans="1:24" s="45" customFormat="1" x14ac:dyDescent="0.25">
      <c r="A90" s="386"/>
      <c r="B90" s="389"/>
      <c r="C90" s="389"/>
      <c r="D90" s="234"/>
      <c r="E90" s="234"/>
      <c r="F90" s="234"/>
      <c r="G90" s="234"/>
      <c r="H90" s="234"/>
      <c r="I90" s="234"/>
      <c r="J90" s="234"/>
      <c r="K90" s="234"/>
      <c r="L90" s="234"/>
      <c r="M90" s="234"/>
      <c r="N90" s="234"/>
      <c r="O90" s="234"/>
      <c r="P90" s="234"/>
      <c r="Q90" s="234"/>
      <c r="R90" s="234"/>
      <c r="S90" s="234"/>
      <c r="T90" s="234"/>
      <c r="U90" s="234"/>
      <c r="V90" s="234"/>
      <c r="W90" s="235"/>
      <c r="X90" s="235"/>
    </row>
    <row r="91" spans="1:24" s="45" customFormat="1" x14ac:dyDescent="0.25">
      <c r="A91" s="386"/>
      <c r="B91" s="390" t="s">
        <v>648</v>
      </c>
      <c r="C91" s="389"/>
      <c r="D91" s="234"/>
      <c r="E91" s="234"/>
      <c r="F91" s="234"/>
      <c r="G91" s="234"/>
      <c r="H91" s="234"/>
      <c r="I91" s="234"/>
      <c r="J91" s="234"/>
      <c r="K91" s="234"/>
      <c r="L91" s="234"/>
      <c r="M91" s="234"/>
      <c r="N91" s="234"/>
      <c r="O91" s="234"/>
      <c r="P91" s="234"/>
      <c r="Q91" s="234"/>
      <c r="R91" s="234"/>
      <c r="S91" s="234"/>
      <c r="T91" s="234"/>
      <c r="U91" s="234"/>
      <c r="V91" s="234"/>
      <c r="W91" s="235"/>
      <c r="X91" s="235"/>
    </row>
    <row r="92" spans="1:24" s="40" customFormat="1" x14ac:dyDescent="0.25">
      <c r="A92" s="38"/>
      <c r="B92" s="721" t="s">
        <v>465</v>
      </c>
      <c r="C92" s="721"/>
      <c r="D92" s="721"/>
      <c r="E92" s="721"/>
      <c r="F92" s="721"/>
      <c r="G92" s="721"/>
      <c r="H92" s="721"/>
      <c r="I92" s="721"/>
      <c r="J92" s="721"/>
      <c r="K92" s="721"/>
      <c r="L92" s="721"/>
      <c r="M92" s="41"/>
      <c r="N92" s="41"/>
      <c r="O92" s="41"/>
      <c r="P92" s="41"/>
      <c r="Q92" s="41"/>
      <c r="R92" s="41"/>
      <c r="S92" s="41"/>
      <c r="T92" s="41"/>
    </row>
    <row r="93" spans="1:24" x14ac:dyDescent="0.45">
      <c r="B93" s="42" t="s">
        <v>427</v>
      </c>
    </row>
  </sheetData>
  <mergeCells count="45">
    <mergeCell ref="B92:L92"/>
    <mergeCell ref="A32:P32"/>
    <mergeCell ref="A35:V35"/>
    <mergeCell ref="A68:V68"/>
    <mergeCell ref="A72:V72"/>
    <mergeCell ref="A82:V82"/>
    <mergeCell ref="A84:V84"/>
    <mergeCell ref="W13:W17"/>
    <mergeCell ref="X13:X17"/>
    <mergeCell ref="K14:V15"/>
    <mergeCell ref="K16:K17"/>
    <mergeCell ref="A17:E17"/>
    <mergeCell ref="L16:L17"/>
    <mergeCell ref="M16:M17"/>
    <mergeCell ref="N16:N17"/>
    <mergeCell ref="O16:O17"/>
    <mergeCell ref="F14:F17"/>
    <mergeCell ref="G14:G17"/>
    <mergeCell ref="H14:H17"/>
    <mergeCell ref="I14:I17"/>
    <mergeCell ref="J14:J17"/>
    <mergeCell ref="R16:R17"/>
    <mergeCell ref="S16:S17"/>
    <mergeCell ref="A7:B7"/>
    <mergeCell ref="C7:V7"/>
    <mergeCell ref="A8:B8"/>
    <mergeCell ref="C8:V8"/>
    <mergeCell ref="A13:A16"/>
    <mergeCell ref="B13:B16"/>
    <mergeCell ref="C13:C16"/>
    <mergeCell ref="D13:D16"/>
    <mergeCell ref="E13:E16"/>
    <mergeCell ref="F13:J13"/>
    <mergeCell ref="P16:P17"/>
    <mergeCell ref="Q16:Q17"/>
    <mergeCell ref="K13:V13"/>
    <mergeCell ref="T16:T17"/>
    <mergeCell ref="U16:U17"/>
    <mergeCell ref="V16:V17"/>
    <mergeCell ref="A1:B6"/>
    <mergeCell ref="C1:L3"/>
    <mergeCell ref="M1:V3"/>
    <mergeCell ref="C4:V4"/>
    <mergeCell ref="C5:V5"/>
    <mergeCell ref="C6:V6"/>
  </mergeCells>
  <pageMargins left="0.31496062992125984" right="0.08" top="0.41" bottom="7.874015748031496E-2" header="0.21" footer="0.31496062992125984"/>
  <pageSetup paperSize="14" scale="2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K59"/>
  <sheetViews>
    <sheetView zoomScale="110" zoomScaleNormal="110" workbookViewId="0">
      <selection activeCell="C8" sqref="C8:V8"/>
    </sheetView>
  </sheetViews>
  <sheetFormatPr baseColWidth="10" defaultColWidth="11.42578125" defaultRowHeight="15" x14ac:dyDescent="0.25"/>
  <cols>
    <col min="2" max="2" width="23.42578125" bestFit="1" customWidth="1"/>
    <col min="3" max="3" width="20" bestFit="1" customWidth="1"/>
    <col min="4" max="4" width="49.140625" customWidth="1"/>
  </cols>
  <sheetData>
    <row r="2" spans="2:6" ht="15" customHeight="1" x14ac:dyDescent="0.25">
      <c r="B2" s="502" t="s">
        <v>568</v>
      </c>
      <c r="C2" s="502"/>
      <c r="D2" s="502"/>
    </row>
    <row r="3" spans="2:6" ht="15" customHeight="1" x14ac:dyDescent="0.25">
      <c r="B3" s="502" t="s">
        <v>223</v>
      </c>
      <c r="C3" s="502"/>
      <c r="D3" s="502"/>
    </row>
    <row r="4" spans="2:6" x14ac:dyDescent="0.25">
      <c r="B4" s="307" t="s">
        <v>478</v>
      </c>
      <c r="C4" s="307" t="s">
        <v>479</v>
      </c>
      <c r="D4" s="307" t="s">
        <v>480</v>
      </c>
    </row>
    <row r="5" spans="2:6" ht="45" x14ac:dyDescent="0.25">
      <c r="B5" s="308">
        <v>12</v>
      </c>
      <c r="C5" s="309">
        <v>0.99</v>
      </c>
      <c r="D5" s="310" t="s">
        <v>481</v>
      </c>
    </row>
    <row r="6" spans="2:6" ht="15" customHeight="1" x14ac:dyDescent="0.25">
      <c r="B6" s="502" t="s">
        <v>482</v>
      </c>
      <c r="C6" s="502"/>
      <c r="D6" s="502"/>
    </row>
    <row r="7" spans="2:6" x14ac:dyDescent="0.25">
      <c r="B7" s="307" t="s">
        <v>478</v>
      </c>
      <c r="C7" s="307" t="s">
        <v>479</v>
      </c>
      <c r="D7" s="307" t="s">
        <v>480</v>
      </c>
    </row>
    <row r="8" spans="2:6" ht="30.75" x14ac:dyDescent="0.3">
      <c r="B8" s="308">
        <v>7</v>
      </c>
      <c r="C8" s="309">
        <v>1</v>
      </c>
      <c r="D8" s="310" t="s">
        <v>483</v>
      </c>
      <c r="F8" s="312" t="s">
        <v>511</v>
      </c>
    </row>
    <row r="9" spans="2:6" ht="15" customHeight="1" x14ac:dyDescent="0.3">
      <c r="B9" s="502" t="s">
        <v>224</v>
      </c>
      <c r="C9" s="502"/>
      <c r="D9" s="502"/>
      <c r="F9" s="313">
        <v>0.97</v>
      </c>
    </row>
    <row r="10" spans="2:6" x14ac:dyDescent="0.25">
      <c r="B10" s="307" t="s">
        <v>478</v>
      </c>
      <c r="C10" s="307" t="s">
        <v>479</v>
      </c>
      <c r="D10" s="307" t="s">
        <v>480</v>
      </c>
    </row>
    <row r="11" spans="2:6" ht="135.75" customHeight="1" x14ac:dyDescent="0.25">
      <c r="B11" s="308">
        <v>44</v>
      </c>
      <c r="C11" s="309">
        <v>0.97</v>
      </c>
      <c r="D11" s="310" t="s">
        <v>484</v>
      </c>
    </row>
    <row r="12" spans="2:6" ht="15" customHeight="1" x14ac:dyDescent="0.25">
      <c r="B12" s="502" t="s">
        <v>512</v>
      </c>
      <c r="C12" s="502"/>
      <c r="D12" s="502"/>
    </row>
    <row r="13" spans="2:6" x14ac:dyDescent="0.25">
      <c r="B13" s="307" t="s">
        <v>478</v>
      </c>
      <c r="C13" s="307" t="s">
        <v>479</v>
      </c>
      <c r="D13" s="307" t="s">
        <v>480</v>
      </c>
    </row>
    <row r="14" spans="2:6" ht="45" x14ac:dyDescent="0.25">
      <c r="B14" s="308">
        <v>6</v>
      </c>
      <c r="C14" s="309">
        <v>1</v>
      </c>
      <c r="D14" s="310" t="s">
        <v>485</v>
      </c>
    </row>
    <row r="15" spans="2:6" ht="15" customHeight="1" x14ac:dyDescent="0.25">
      <c r="B15" s="502" t="s">
        <v>225</v>
      </c>
      <c r="C15" s="502"/>
      <c r="D15" s="502"/>
    </row>
    <row r="16" spans="2:6" x14ac:dyDescent="0.25">
      <c r="B16" s="307" t="s">
        <v>478</v>
      </c>
      <c r="C16" s="307" t="s">
        <v>479</v>
      </c>
      <c r="D16" s="307" t="s">
        <v>480</v>
      </c>
    </row>
    <row r="17" spans="1:11" ht="33" customHeight="1" x14ac:dyDescent="0.25">
      <c r="B17" s="308">
        <v>10</v>
      </c>
      <c r="C17" s="309">
        <v>1</v>
      </c>
      <c r="D17" s="310" t="s">
        <v>486</v>
      </c>
    </row>
    <row r="20" spans="1:11" x14ac:dyDescent="0.25">
      <c r="A20" s="26"/>
      <c r="B20" s="26"/>
      <c r="C20" s="26"/>
      <c r="D20" s="26"/>
      <c r="E20" s="26"/>
      <c r="F20" s="26"/>
      <c r="G20" s="26"/>
      <c r="H20" s="26"/>
      <c r="I20" s="26"/>
      <c r="J20" s="26"/>
      <c r="K20" s="26"/>
    </row>
    <row r="21" spans="1:11" x14ac:dyDescent="0.25">
      <c r="A21" s="26"/>
      <c r="B21" s="26"/>
      <c r="C21" s="26"/>
      <c r="D21" s="26"/>
      <c r="E21" s="26"/>
      <c r="F21" s="26"/>
      <c r="G21" s="26"/>
      <c r="H21" s="26"/>
      <c r="I21" s="26"/>
      <c r="J21" s="26"/>
      <c r="K21" s="26"/>
    </row>
    <row r="22" spans="1:11" x14ac:dyDescent="0.25">
      <c r="A22" s="26"/>
      <c r="B22" s="26"/>
      <c r="C22" s="26"/>
      <c r="D22" s="26"/>
      <c r="E22" s="26"/>
      <c r="F22" s="26"/>
      <c r="G22" s="26"/>
      <c r="H22" s="26"/>
      <c r="I22" s="26"/>
      <c r="J22" s="26"/>
      <c r="K22" s="26"/>
    </row>
    <row r="23" spans="1:11" x14ac:dyDescent="0.25">
      <c r="A23" s="26"/>
      <c r="B23" s="26"/>
      <c r="C23" s="26"/>
      <c r="D23" s="26"/>
      <c r="E23" s="26"/>
      <c r="F23" s="26"/>
      <c r="G23" s="26"/>
      <c r="H23" s="26"/>
      <c r="I23" s="26"/>
      <c r="J23" s="26"/>
      <c r="K23" s="26"/>
    </row>
    <row r="24" spans="1:11" x14ac:dyDescent="0.25">
      <c r="A24" s="26"/>
      <c r="B24" s="26"/>
      <c r="C24" s="26"/>
      <c r="D24" s="26"/>
      <c r="E24" s="26"/>
      <c r="F24" s="26"/>
      <c r="G24" s="26"/>
      <c r="H24" s="26"/>
      <c r="I24" s="26"/>
      <c r="J24" s="26"/>
      <c r="K24" s="26"/>
    </row>
    <row r="25" spans="1:11" x14ac:dyDescent="0.25">
      <c r="A25" s="26"/>
      <c r="B25" s="26"/>
      <c r="C25" s="26"/>
      <c r="D25" s="26"/>
      <c r="E25" s="26"/>
      <c r="F25" s="26"/>
      <c r="G25" s="26"/>
      <c r="H25" s="26"/>
      <c r="I25" s="26"/>
      <c r="J25" s="26"/>
      <c r="K25" s="26"/>
    </row>
    <row r="26" spans="1:11" x14ac:dyDescent="0.25">
      <c r="A26" s="26"/>
      <c r="B26" s="26"/>
      <c r="C26" s="26"/>
      <c r="D26" s="26"/>
      <c r="E26" s="26"/>
      <c r="F26" s="26"/>
      <c r="G26" s="26"/>
      <c r="H26" s="26"/>
      <c r="I26" s="26"/>
      <c r="J26" s="26"/>
      <c r="K26" s="26"/>
    </row>
    <row r="27" spans="1:11" x14ac:dyDescent="0.25">
      <c r="A27" s="26"/>
      <c r="B27" s="26"/>
      <c r="C27" s="26"/>
      <c r="D27" s="26"/>
      <c r="E27" s="26"/>
      <c r="F27" s="26"/>
      <c r="G27" s="26"/>
      <c r="H27" s="26"/>
      <c r="I27" s="26"/>
      <c r="J27" s="26"/>
      <c r="K27" s="26"/>
    </row>
    <row r="28" spans="1:11" x14ac:dyDescent="0.25">
      <c r="A28" s="26"/>
      <c r="B28" s="26"/>
      <c r="C28" s="26"/>
      <c r="D28" s="26"/>
      <c r="E28" s="26"/>
      <c r="F28" s="26"/>
      <c r="G28" s="26"/>
      <c r="H28" s="26"/>
      <c r="I28" s="26"/>
      <c r="J28" s="26"/>
      <c r="K28" s="26"/>
    </row>
    <row r="29" spans="1:11" x14ac:dyDescent="0.25">
      <c r="A29" s="26"/>
      <c r="B29" s="26"/>
      <c r="C29" s="26"/>
      <c r="D29" s="26"/>
      <c r="E29" s="26"/>
      <c r="F29" s="26"/>
      <c r="G29" s="26"/>
      <c r="H29" s="26"/>
      <c r="I29" s="26"/>
      <c r="J29" s="26"/>
      <c r="K29" s="26"/>
    </row>
    <row r="30" spans="1:11" x14ac:dyDescent="0.25">
      <c r="A30" s="26"/>
      <c r="B30" s="26"/>
      <c r="C30" s="26"/>
      <c r="D30" s="26"/>
      <c r="E30" s="26"/>
      <c r="F30" s="26"/>
      <c r="G30" s="26"/>
      <c r="H30" s="26"/>
      <c r="I30" s="26"/>
      <c r="J30" s="26"/>
      <c r="K30" s="26"/>
    </row>
    <row r="31" spans="1:11" x14ac:dyDescent="0.25">
      <c r="A31" s="26"/>
      <c r="B31" s="26"/>
      <c r="C31" s="26"/>
      <c r="D31" s="26"/>
      <c r="E31" s="26"/>
      <c r="F31" s="26"/>
      <c r="G31" s="26"/>
      <c r="H31" s="26"/>
      <c r="I31" s="26"/>
      <c r="J31" s="26"/>
      <c r="K31" s="26"/>
    </row>
    <row r="32" spans="1:11" x14ac:dyDescent="0.25">
      <c r="A32" s="26"/>
      <c r="B32" s="26"/>
      <c r="C32" s="26"/>
      <c r="D32" s="26"/>
      <c r="E32" s="26"/>
      <c r="F32" s="26"/>
      <c r="G32" s="26"/>
      <c r="H32" s="26"/>
      <c r="I32" s="26"/>
      <c r="J32" s="26"/>
      <c r="K32" s="26"/>
    </row>
    <row r="33" spans="1:11" x14ac:dyDescent="0.25">
      <c r="A33" s="26"/>
      <c r="B33" s="26"/>
      <c r="C33" s="26"/>
      <c r="D33" s="26"/>
      <c r="E33" s="26"/>
      <c r="F33" s="26"/>
      <c r="G33" s="26"/>
      <c r="H33" s="26"/>
      <c r="I33" s="26"/>
      <c r="J33" s="26"/>
      <c r="K33" s="26"/>
    </row>
    <row r="34" spans="1:11" x14ac:dyDescent="0.25">
      <c r="A34" s="26"/>
      <c r="B34" s="26"/>
      <c r="C34" s="26"/>
      <c r="D34" s="26"/>
      <c r="E34" s="26"/>
      <c r="F34" s="26"/>
      <c r="G34" s="26"/>
      <c r="H34" s="26"/>
      <c r="I34" s="26"/>
      <c r="J34" s="26"/>
      <c r="K34" s="26"/>
    </row>
    <row r="35" spans="1:11" x14ac:dyDescent="0.25">
      <c r="A35" s="26"/>
      <c r="B35" s="26"/>
      <c r="C35" s="26"/>
      <c r="D35" s="26"/>
      <c r="E35" s="26"/>
      <c r="F35" s="26"/>
      <c r="G35" s="26"/>
      <c r="H35" s="26"/>
      <c r="I35" s="26"/>
      <c r="J35" s="26"/>
      <c r="K35" s="26"/>
    </row>
    <row r="36" spans="1:11" x14ac:dyDescent="0.25">
      <c r="A36" s="26"/>
      <c r="B36" s="26"/>
      <c r="C36" s="26"/>
      <c r="D36" s="26"/>
      <c r="E36" s="26"/>
      <c r="F36" s="26"/>
      <c r="G36" s="26"/>
      <c r="H36" s="26"/>
      <c r="I36" s="26"/>
      <c r="J36" s="26"/>
      <c r="K36" s="26"/>
    </row>
    <row r="37" spans="1:11" x14ac:dyDescent="0.25">
      <c r="A37" s="26"/>
      <c r="B37" s="26"/>
      <c r="C37" s="26"/>
      <c r="D37" s="26"/>
      <c r="E37" s="26"/>
      <c r="F37" s="26"/>
      <c r="G37" s="26"/>
      <c r="H37" s="26"/>
      <c r="I37" s="26"/>
      <c r="J37" s="26"/>
      <c r="K37" s="26"/>
    </row>
    <row r="38" spans="1:11" x14ac:dyDescent="0.25">
      <c r="A38" s="26"/>
      <c r="B38" s="26"/>
      <c r="C38" s="26"/>
      <c r="D38" s="26"/>
      <c r="E38" s="26"/>
      <c r="F38" s="26"/>
      <c r="G38" s="26"/>
      <c r="H38" s="26"/>
      <c r="I38" s="26"/>
      <c r="J38" s="26"/>
      <c r="K38" s="26"/>
    </row>
    <row r="39" spans="1:11" x14ac:dyDescent="0.25">
      <c r="A39" s="26"/>
      <c r="B39" s="26"/>
      <c r="C39" s="26"/>
      <c r="D39" s="26"/>
      <c r="E39" s="26"/>
      <c r="F39" s="26"/>
      <c r="G39" s="26"/>
      <c r="H39" s="26"/>
      <c r="I39" s="26"/>
      <c r="J39" s="26"/>
      <c r="K39" s="26"/>
    </row>
    <row r="40" spans="1:11" x14ac:dyDescent="0.25">
      <c r="A40" s="26"/>
      <c r="B40" s="26"/>
      <c r="C40" s="26"/>
      <c r="D40" s="26"/>
      <c r="E40" s="26"/>
      <c r="F40" s="26"/>
      <c r="G40" s="26"/>
      <c r="H40" s="26"/>
      <c r="I40" s="26"/>
      <c r="J40" s="26"/>
      <c r="K40" s="26"/>
    </row>
    <row r="41" spans="1:11" x14ac:dyDescent="0.25">
      <c r="A41" s="26"/>
      <c r="B41" s="26"/>
      <c r="C41" s="26"/>
      <c r="D41" s="26"/>
      <c r="E41" s="26"/>
      <c r="F41" s="26"/>
      <c r="G41" s="26"/>
      <c r="H41" s="26"/>
      <c r="I41" s="26"/>
      <c r="J41" s="26"/>
      <c r="K41" s="26"/>
    </row>
    <row r="42" spans="1:11" x14ac:dyDescent="0.25">
      <c r="A42" s="26"/>
      <c r="B42" s="26"/>
      <c r="C42" s="26"/>
      <c r="D42" s="26"/>
      <c r="E42" s="26"/>
      <c r="F42" s="26"/>
      <c r="G42" s="26"/>
      <c r="H42" s="26"/>
      <c r="I42" s="26"/>
      <c r="J42" s="26"/>
      <c r="K42" s="26"/>
    </row>
    <row r="43" spans="1:11" x14ac:dyDescent="0.25">
      <c r="A43" s="26"/>
      <c r="B43" s="26"/>
      <c r="C43" s="26"/>
      <c r="D43" s="26"/>
      <c r="E43" s="26"/>
      <c r="F43" s="26"/>
      <c r="G43" s="26"/>
      <c r="H43" s="26"/>
      <c r="I43" s="26"/>
      <c r="J43" s="26"/>
      <c r="K43" s="26"/>
    </row>
    <row r="44" spans="1:11" x14ac:dyDescent="0.25">
      <c r="A44" s="26"/>
      <c r="B44" s="26"/>
      <c r="C44" s="26"/>
      <c r="D44" s="26"/>
      <c r="E44" s="26"/>
      <c r="F44" s="26"/>
      <c r="G44" s="26"/>
      <c r="H44" s="26"/>
      <c r="I44" s="26"/>
      <c r="J44" s="26"/>
      <c r="K44" s="26"/>
    </row>
    <row r="45" spans="1:11" x14ac:dyDescent="0.25">
      <c r="A45" s="26"/>
      <c r="B45" s="26"/>
      <c r="C45" s="26"/>
      <c r="D45" s="26"/>
      <c r="E45" s="26"/>
      <c r="F45" s="26"/>
      <c r="G45" s="26"/>
      <c r="H45" s="26"/>
      <c r="I45" s="26"/>
      <c r="J45" s="26"/>
      <c r="K45" s="26"/>
    </row>
    <row r="46" spans="1:11" x14ac:dyDescent="0.25">
      <c r="A46" s="26"/>
      <c r="B46" s="26"/>
      <c r="C46" s="26"/>
      <c r="D46" s="26"/>
      <c r="E46" s="26"/>
      <c r="F46" s="26"/>
      <c r="G46" s="26"/>
      <c r="H46" s="26"/>
      <c r="I46" s="26"/>
      <c r="J46" s="26"/>
      <c r="K46" s="26"/>
    </row>
    <row r="47" spans="1:11" x14ac:dyDescent="0.25">
      <c r="A47" s="26"/>
      <c r="B47" s="26"/>
      <c r="C47" s="26"/>
      <c r="D47" s="26"/>
      <c r="E47" s="26"/>
      <c r="F47" s="26"/>
      <c r="G47" s="26"/>
      <c r="H47" s="26"/>
      <c r="I47" s="26"/>
      <c r="J47" s="26"/>
      <c r="K47" s="26"/>
    </row>
    <row r="48" spans="1:11" x14ac:dyDescent="0.25">
      <c r="A48" s="26"/>
      <c r="B48" s="26"/>
      <c r="C48" s="26"/>
      <c r="D48" s="26"/>
      <c r="E48" s="26"/>
      <c r="F48" s="26"/>
      <c r="G48" s="26"/>
      <c r="H48" s="26"/>
      <c r="I48" s="26"/>
      <c r="J48" s="26"/>
      <c r="K48" s="26"/>
    </row>
    <row r="49" spans="1:11" x14ac:dyDescent="0.25">
      <c r="A49" s="26"/>
      <c r="B49" s="26"/>
      <c r="C49" s="26"/>
      <c r="D49" s="26"/>
      <c r="E49" s="26"/>
      <c r="F49" s="26"/>
      <c r="G49" s="26"/>
      <c r="H49" s="26"/>
      <c r="I49" s="26"/>
      <c r="J49" s="26"/>
      <c r="K49" s="26"/>
    </row>
    <row r="50" spans="1:11" x14ac:dyDescent="0.25">
      <c r="A50" s="26"/>
      <c r="B50" s="26"/>
      <c r="C50" s="26"/>
      <c r="D50" s="26"/>
      <c r="E50" s="26"/>
      <c r="F50" s="26"/>
      <c r="G50" s="26"/>
      <c r="H50" s="26"/>
      <c r="I50" s="26"/>
      <c r="J50" s="26"/>
      <c r="K50" s="26"/>
    </row>
    <row r="51" spans="1:11" x14ac:dyDescent="0.25">
      <c r="A51" s="26"/>
      <c r="B51" s="26"/>
      <c r="C51" s="26"/>
      <c r="D51" s="26"/>
      <c r="E51" s="26"/>
      <c r="F51" s="26"/>
      <c r="G51" s="26"/>
      <c r="H51" s="26"/>
      <c r="I51" s="26"/>
      <c r="J51" s="26"/>
      <c r="K51" s="26"/>
    </row>
    <row r="52" spans="1:11" x14ac:dyDescent="0.25">
      <c r="A52" s="26"/>
      <c r="B52" s="26"/>
      <c r="C52" s="26"/>
      <c r="D52" s="26"/>
      <c r="E52" s="26"/>
      <c r="F52" s="26"/>
      <c r="G52" s="26"/>
      <c r="H52" s="26"/>
      <c r="I52" s="26"/>
      <c r="J52" s="26"/>
      <c r="K52" s="26"/>
    </row>
    <row r="53" spans="1:11" x14ac:dyDescent="0.25">
      <c r="A53" s="26"/>
      <c r="B53" s="26"/>
      <c r="C53" s="26"/>
      <c r="D53" s="26"/>
      <c r="E53" s="26"/>
      <c r="F53" s="26"/>
      <c r="G53" s="26"/>
      <c r="H53" s="26"/>
      <c r="I53" s="26"/>
      <c r="J53" s="26"/>
      <c r="K53" s="26"/>
    </row>
    <row r="54" spans="1:11" x14ac:dyDescent="0.25">
      <c r="A54" s="26"/>
      <c r="B54" s="26"/>
      <c r="C54" s="26"/>
      <c r="D54" s="26"/>
      <c r="E54" s="26"/>
      <c r="F54" s="26"/>
      <c r="G54" s="26"/>
      <c r="H54" s="26"/>
      <c r="I54" s="26"/>
      <c r="J54" s="26"/>
      <c r="K54" s="26"/>
    </row>
    <row r="55" spans="1:11" x14ac:dyDescent="0.25">
      <c r="A55" s="26"/>
      <c r="B55" s="26"/>
      <c r="C55" s="26"/>
      <c r="D55" s="26"/>
      <c r="E55" s="26"/>
      <c r="F55" s="26"/>
      <c r="G55" s="26"/>
      <c r="H55" s="26"/>
      <c r="I55" s="26"/>
      <c r="J55" s="26"/>
      <c r="K55" s="26"/>
    </row>
    <row r="56" spans="1:11" x14ac:dyDescent="0.25">
      <c r="A56" s="26"/>
      <c r="B56" s="26"/>
      <c r="C56" s="26"/>
      <c r="D56" s="26"/>
      <c r="E56" s="26"/>
      <c r="F56" s="26"/>
      <c r="G56" s="26"/>
      <c r="H56" s="26"/>
      <c r="I56" s="26"/>
      <c r="J56" s="26"/>
      <c r="K56" s="26"/>
    </row>
    <row r="57" spans="1:11" x14ac:dyDescent="0.25">
      <c r="A57" s="26"/>
      <c r="B57" s="26"/>
      <c r="C57" s="26"/>
      <c r="D57" s="26"/>
      <c r="E57" s="26"/>
      <c r="F57" s="26"/>
      <c r="G57" s="26"/>
      <c r="H57" s="26"/>
      <c r="I57" s="26"/>
      <c r="J57" s="26"/>
      <c r="K57" s="26"/>
    </row>
    <row r="58" spans="1:11" x14ac:dyDescent="0.25">
      <c r="A58" s="26"/>
      <c r="B58" s="26"/>
      <c r="C58" s="26"/>
      <c r="D58" s="26"/>
      <c r="E58" s="26"/>
      <c r="F58" s="26"/>
      <c r="G58" s="26"/>
      <c r="H58" s="26"/>
      <c r="I58" s="26"/>
      <c r="J58" s="26"/>
      <c r="K58" s="26"/>
    </row>
    <row r="59" spans="1:11" x14ac:dyDescent="0.25">
      <c r="A59" s="26"/>
      <c r="B59" s="26"/>
      <c r="C59" s="26"/>
      <c r="D59" s="26"/>
      <c r="E59" s="26"/>
      <c r="F59" s="26"/>
      <c r="G59" s="26"/>
      <c r="H59" s="26"/>
      <c r="I59" s="26"/>
      <c r="J59" s="26"/>
      <c r="K59" s="26"/>
    </row>
  </sheetData>
  <mergeCells count="6">
    <mergeCell ref="B15:D15"/>
    <mergeCell ref="B2:D2"/>
    <mergeCell ref="B3:D3"/>
    <mergeCell ref="B6:D6"/>
    <mergeCell ref="B9:D9"/>
    <mergeCell ref="B12:D1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8" sqref="C8:V8"/>
    </sheetView>
  </sheetViews>
  <sheetFormatPr baseColWidth="10" defaultColWidth="11.42578125" defaultRowHeight="15" x14ac:dyDescent="0.2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workbookViewId="0">
      <selection activeCell="C8" sqref="C8:V8"/>
    </sheetView>
  </sheetViews>
  <sheetFormatPr baseColWidth="10" defaultColWidth="11.42578125" defaultRowHeight="15" x14ac:dyDescent="0.25"/>
  <cols>
    <col min="1" max="1" width="43.28515625" style="67" customWidth="1"/>
    <col min="2" max="2" width="103.7109375" style="67" customWidth="1"/>
    <col min="3" max="16384" width="11.42578125" style="67"/>
  </cols>
  <sheetData>
    <row r="1" spans="1:2" ht="46.5" customHeight="1" x14ac:dyDescent="0.25">
      <c r="A1" s="503" t="s">
        <v>34</v>
      </c>
      <c r="B1" s="504"/>
    </row>
    <row r="2" spans="1:2" ht="78" customHeight="1" x14ac:dyDescent="0.25">
      <c r="A2" s="65" t="s">
        <v>56</v>
      </c>
      <c r="B2" s="60" t="s">
        <v>35</v>
      </c>
    </row>
    <row r="3" spans="1:2" ht="78" customHeight="1" x14ac:dyDescent="0.25">
      <c r="A3" s="65" t="s">
        <v>55</v>
      </c>
      <c r="B3" s="60" t="s">
        <v>54</v>
      </c>
    </row>
    <row r="4" spans="1:2" ht="78" customHeight="1" x14ac:dyDescent="0.25">
      <c r="A4" s="65" t="s">
        <v>57</v>
      </c>
      <c r="B4" s="60" t="s">
        <v>102</v>
      </c>
    </row>
    <row r="5" spans="1:2" ht="201.75" customHeight="1" x14ac:dyDescent="0.25">
      <c r="A5" s="65" t="s">
        <v>36</v>
      </c>
      <c r="B5" s="60" t="s">
        <v>37</v>
      </c>
    </row>
    <row r="6" spans="1:2" ht="78" customHeight="1" x14ac:dyDescent="0.25">
      <c r="A6" s="65" t="s">
        <v>58</v>
      </c>
      <c r="B6" s="60" t="s">
        <v>38</v>
      </c>
    </row>
    <row r="7" spans="1:2" ht="78" customHeight="1" x14ac:dyDescent="0.25">
      <c r="A7" s="64" t="s">
        <v>39</v>
      </c>
      <c r="B7" s="60" t="s">
        <v>40</v>
      </c>
    </row>
    <row r="8" spans="1:2" ht="78" customHeight="1" x14ac:dyDescent="0.25">
      <c r="A8" s="65" t="s">
        <v>59</v>
      </c>
      <c r="B8" s="60" t="s">
        <v>41</v>
      </c>
    </row>
    <row r="9" spans="1:2" ht="78" customHeight="1" x14ac:dyDescent="0.25">
      <c r="A9" s="64" t="s">
        <v>42</v>
      </c>
      <c r="B9" s="60" t="s">
        <v>61</v>
      </c>
    </row>
    <row r="10" spans="1:2" ht="78" customHeight="1" x14ac:dyDescent="0.25">
      <c r="A10" s="64" t="s">
        <v>43</v>
      </c>
      <c r="B10" s="60" t="s">
        <v>44</v>
      </c>
    </row>
    <row r="11" spans="1:2" ht="78" customHeight="1" x14ac:dyDescent="0.25">
      <c r="A11" s="65" t="s">
        <v>45</v>
      </c>
      <c r="B11" s="60" t="s">
        <v>46</v>
      </c>
    </row>
    <row r="12" spans="1:2" ht="78" customHeight="1" x14ac:dyDescent="0.25">
      <c r="A12" s="65" t="s">
        <v>47</v>
      </c>
      <c r="B12" s="60" t="s">
        <v>62</v>
      </c>
    </row>
    <row r="13" spans="1:2" ht="78" customHeight="1" x14ac:dyDescent="0.25">
      <c r="A13" s="65" t="s">
        <v>48</v>
      </c>
      <c r="B13" s="60" t="s">
        <v>49</v>
      </c>
    </row>
    <row r="14" spans="1:2" ht="110.25" customHeight="1" x14ac:dyDescent="0.25">
      <c r="A14" s="65" t="s">
        <v>50</v>
      </c>
      <c r="B14" s="60" t="s">
        <v>51</v>
      </c>
    </row>
    <row r="15" spans="1:2" ht="78" customHeight="1" x14ac:dyDescent="0.25">
      <c r="A15" s="65" t="s">
        <v>60</v>
      </c>
      <c r="B15" s="60" t="s">
        <v>286</v>
      </c>
    </row>
    <row r="16" spans="1:2" ht="78" customHeight="1" x14ac:dyDescent="0.25">
      <c r="A16" s="183" t="s">
        <v>52</v>
      </c>
      <c r="B16" s="184" t="s">
        <v>53</v>
      </c>
    </row>
    <row r="17" spans="1:2" x14ac:dyDescent="0.25">
      <c r="A17" s="185"/>
      <c r="B17" s="186"/>
    </row>
    <row r="18" spans="1:2" x14ac:dyDescent="0.25">
      <c r="A18" s="185"/>
      <c r="B18" s="186"/>
    </row>
    <row r="19" spans="1:2" x14ac:dyDescent="0.25">
      <c r="A19" s="185"/>
      <c r="B19" s="186"/>
    </row>
    <row r="20" spans="1:2" x14ac:dyDescent="0.25">
      <c r="A20" s="187"/>
      <c r="B20" s="186"/>
    </row>
    <row r="21" spans="1:2" x14ac:dyDescent="0.25">
      <c r="A21" s="188"/>
      <c r="B21" s="186"/>
    </row>
    <row r="22" spans="1:2" x14ac:dyDescent="0.25">
      <c r="A22" s="188"/>
      <c r="B22" s="186"/>
    </row>
    <row r="23" spans="1:2" x14ac:dyDescent="0.25">
      <c r="A23" s="188"/>
      <c r="B23" s="186"/>
    </row>
    <row r="24" spans="1:2" x14ac:dyDescent="0.25">
      <c r="A24" s="182"/>
    </row>
    <row r="25" spans="1:2" x14ac:dyDescent="0.25">
      <c r="A25" s="182"/>
    </row>
    <row r="26" spans="1:2" x14ac:dyDescent="0.25">
      <c r="A26" s="182"/>
    </row>
    <row r="27" spans="1:2" x14ac:dyDescent="0.25">
      <c r="A27" s="182"/>
    </row>
  </sheetData>
  <sortState ref="A6:A19">
    <sortCondition ref="A5"/>
  </sortState>
  <mergeCells count="1">
    <mergeCell ref="A1:B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K12"/>
  <sheetViews>
    <sheetView workbookViewId="0">
      <selection activeCell="C8" sqref="C8:V8"/>
    </sheetView>
  </sheetViews>
  <sheetFormatPr baseColWidth="10" defaultColWidth="11.42578125" defaultRowHeight="15" x14ac:dyDescent="0.25"/>
  <cols>
    <col min="1" max="2" width="11.42578125" style="26"/>
    <col min="3" max="3" width="16.85546875" style="26" customWidth="1"/>
    <col min="4" max="16384" width="11.42578125" style="26"/>
  </cols>
  <sheetData>
    <row r="4" spans="3:11" ht="15.75" thickBot="1" x14ac:dyDescent="0.3"/>
    <row r="5" spans="3:11" x14ac:dyDescent="0.25">
      <c r="C5" s="157" t="s">
        <v>242</v>
      </c>
      <c r="D5" s="158"/>
      <c r="E5" s="158"/>
      <c r="F5" s="158"/>
      <c r="G5" s="158"/>
      <c r="H5" s="158"/>
      <c r="I5" s="158"/>
      <c r="J5" s="158"/>
      <c r="K5" s="159"/>
    </row>
    <row r="6" spans="3:11" ht="15.75" thickBot="1" x14ac:dyDescent="0.3">
      <c r="C6" s="160" t="s">
        <v>244</v>
      </c>
      <c r="D6" s="161" t="s">
        <v>243</v>
      </c>
      <c r="E6" s="161"/>
      <c r="F6" s="161"/>
      <c r="G6" s="161"/>
      <c r="H6" s="161"/>
      <c r="I6" s="161"/>
      <c r="J6" s="161"/>
      <c r="K6" s="162"/>
    </row>
    <row r="7" spans="3:11" x14ac:dyDescent="0.25">
      <c r="C7" s="156"/>
      <c r="D7" s="156"/>
      <c r="E7" s="156"/>
      <c r="F7" s="156"/>
      <c r="G7" s="156"/>
      <c r="H7" s="156"/>
      <c r="I7" s="156"/>
      <c r="J7" s="156"/>
      <c r="K7" s="156"/>
    </row>
    <row r="9" spans="3:11" ht="272.25" customHeight="1" x14ac:dyDescent="0.25">
      <c r="C9" s="505" t="s">
        <v>251</v>
      </c>
      <c r="D9" s="505"/>
      <c r="E9" s="505"/>
      <c r="F9" s="505"/>
      <c r="G9" s="505"/>
      <c r="H9" s="505"/>
      <c r="I9" s="505"/>
      <c r="J9" s="505"/>
      <c r="K9" s="505"/>
    </row>
    <row r="10" spans="3:11" ht="205.5" customHeight="1" x14ac:dyDescent="0.25">
      <c r="C10" s="505" t="s">
        <v>250</v>
      </c>
      <c r="D10" s="505"/>
      <c r="E10" s="505"/>
      <c r="F10" s="505"/>
      <c r="G10" s="505"/>
      <c r="H10" s="505"/>
      <c r="I10" s="505"/>
      <c r="J10" s="505"/>
      <c r="K10" s="505"/>
    </row>
    <row r="11" spans="3:11" ht="205.5" customHeight="1" x14ac:dyDescent="0.25">
      <c r="C11" s="179"/>
      <c r="D11" s="179"/>
      <c r="E11" s="179"/>
      <c r="F11" s="179"/>
      <c r="G11" s="179"/>
      <c r="H11" s="179"/>
      <c r="I11" s="179"/>
      <c r="J11" s="179"/>
      <c r="K11" s="179"/>
    </row>
    <row r="12" spans="3:11" ht="39.75" customHeight="1" x14ac:dyDescent="0.25">
      <c r="C12" s="506" t="s">
        <v>252</v>
      </c>
      <c r="D12" s="506"/>
      <c r="E12" s="506"/>
      <c r="F12" s="506"/>
      <c r="G12" s="506"/>
      <c r="H12" s="506"/>
      <c r="I12" s="506"/>
      <c r="J12" s="506"/>
      <c r="K12" s="506"/>
    </row>
  </sheetData>
  <mergeCells count="3">
    <mergeCell ref="C9:K9"/>
    <mergeCell ref="C10:K10"/>
    <mergeCell ref="C12:K12"/>
  </mergeCells>
  <pageMargins left="0.7" right="0.7" top="0.75" bottom="0.75" header="0.3" footer="0.3"/>
  <pageSetup orientation="portrait" horizontalDpi="4294967295" verticalDpi="4294967295"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3"/>
  <sheetViews>
    <sheetView workbookViewId="0">
      <selection activeCell="C8" sqref="C8:V8"/>
    </sheetView>
  </sheetViews>
  <sheetFormatPr baseColWidth="10" defaultColWidth="11.42578125" defaultRowHeight="15" x14ac:dyDescent="0.25"/>
  <cols>
    <col min="1" max="1" width="24.140625" style="26" customWidth="1"/>
    <col min="2" max="2" width="44.42578125" style="26" customWidth="1"/>
    <col min="3" max="3" width="47.28515625" style="26" bestFit="1" customWidth="1"/>
    <col min="4" max="4" width="27" style="240" customWidth="1"/>
    <col min="5" max="5" width="25.28515625" style="26" customWidth="1"/>
    <col min="6" max="6" width="45.7109375" style="26" customWidth="1"/>
    <col min="7" max="13" width="11.42578125" style="26"/>
    <col min="14" max="14" width="27.5703125" style="26" customWidth="1"/>
    <col min="15" max="16384" width="11.42578125" style="26"/>
  </cols>
  <sheetData>
    <row r="1" spans="1:14" ht="72" customHeight="1" x14ac:dyDescent="0.25">
      <c r="A1"/>
      <c r="B1" s="507" t="s">
        <v>569</v>
      </c>
      <c r="C1" s="507"/>
      <c r="D1" s="507"/>
      <c r="E1" s="507"/>
      <c r="F1" s="508"/>
      <c r="G1" s="68"/>
      <c r="H1" s="68"/>
      <c r="I1" s="68"/>
      <c r="J1" s="68"/>
      <c r="K1" s="68"/>
      <c r="L1" s="68"/>
      <c r="M1" s="70"/>
      <c r="N1" s="71"/>
    </row>
    <row r="2" spans="1:14" ht="16.5" x14ac:dyDescent="0.3">
      <c r="A2" s="72" t="s">
        <v>106</v>
      </c>
      <c r="B2" s="217">
        <v>44926</v>
      </c>
      <c r="C2" s="21"/>
      <c r="D2" s="71"/>
      <c r="E2" s="21"/>
      <c r="F2" s="22"/>
    </row>
    <row r="3" spans="1:14" ht="76.5" customHeight="1" x14ac:dyDescent="0.25">
      <c r="A3" s="509" t="s">
        <v>133</v>
      </c>
      <c r="B3" s="510"/>
      <c r="C3" s="510"/>
      <c r="D3" s="510"/>
      <c r="E3" s="510"/>
      <c r="F3" s="511"/>
    </row>
    <row r="4" spans="1:14" ht="24.75" customHeight="1" x14ac:dyDescent="0.25">
      <c r="A4" s="73"/>
      <c r="B4" s="74"/>
      <c r="C4" s="74"/>
      <c r="D4" s="237"/>
      <c r="E4" s="74"/>
      <c r="F4" s="75"/>
      <c r="H4"/>
    </row>
    <row r="5" spans="1:14" ht="28.5" x14ac:dyDescent="0.25">
      <c r="A5" s="76" t="s">
        <v>70</v>
      </c>
      <c r="B5" s="57" t="s">
        <v>65</v>
      </c>
      <c r="C5" s="57" t="s">
        <v>66</v>
      </c>
      <c r="D5" s="57" t="s">
        <v>67</v>
      </c>
      <c r="E5" s="57" t="s">
        <v>69</v>
      </c>
      <c r="F5" s="77" t="s">
        <v>68</v>
      </c>
      <c r="G5" s="69"/>
    </row>
    <row r="6" spans="1:14" ht="30.75" customHeight="1" x14ac:dyDescent="0.25">
      <c r="A6" s="514" t="s">
        <v>71</v>
      </c>
      <c r="B6" s="63" t="s">
        <v>77</v>
      </c>
      <c r="C6" s="218" t="s">
        <v>440</v>
      </c>
      <c r="D6" s="236">
        <v>43277</v>
      </c>
      <c r="E6" s="62" t="s">
        <v>376</v>
      </c>
      <c r="F6" s="78"/>
    </row>
    <row r="7" spans="1:14" ht="30.75" customHeight="1" x14ac:dyDescent="0.25">
      <c r="A7" s="514"/>
      <c r="B7" s="63" t="s">
        <v>72</v>
      </c>
      <c r="C7" s="218" t="s">
        <v>441</v>
      </c>
      <c r="D7" s="236">
        <v>44047</v>
      </c>
      <c r="E7" s="62" t="s">
        <v>376</v>
      </c>
      <c r="F7" s="78"/>
    </row>
    <row r="8" spans="1:14" ht="30.75" customHeight="1" x14ac:dyDescent="0.25">
      <c r="A8" s="514"/>
      <c r="B8" s="63" t="s">
        <v>73</v>
      </c>
      <c r="C8" s="218" t="s">
        <v>441</v>
      </c>
      <c r="D8" s="236">
        <v>44047</v>
      </c>
      <c r="E8" s="62" t="s">
        <v>376</v>
      </c>
      <c r="F8" s="78"/>
    </row>
    <row r="9" spans="1:14" ht="16.5" x14ac:dyDescent="0.25">
      <c r="A9" s="514"/>
      <c r="B9" s="63" t="s">
        <v>75</v>
      </c>
      <c r="C9" s="219" t="s">
        <v>442</v>
      </c>
      <c r="D9" s="236">
        <v>44182</v>
      </c>
      <c r="E9" s="62" t="s">
        <v>376</v>
      </c>
      <c r="F9" s="78"/>
    </row>
    <row r="10" spans="1:14" ht="33" x14ac:dyDescent="0.25">
      <c r="A10" s="514"/>
      <c r="B10" s="63" t="s">
        <v>76</v>
      </c>
      <c r="C10" s="219" t="s">
        <v>443</v>
      </c>
      <c r="D10" s="236">
        <v>44043</v>
      </c>
      <c r="E10" s="62" t="s">
        <v>376</v>
      </c>
      <c r="F10" s="78"/>
    </row>
    <row r="11" spans="1:14" ht="30.75" customHeight="1" x14ac:dyDescent="0.25">
      <c r="A11" s="514"/>
      <c r="B11" s="63" t="s">
        <v>74</v>
      </c>
      <c r="C11" s="219" t="s">
        <v>521</v>
      </c>
      <c r="D11" s="62" t="s">
        <v>522</v>
      </c>
      <c r="E11" s="62" t="s">
        <v>376</v>
      </c>
      <c r="F11" s="78"/>
    </row>
    <row r="12" spans="1:14" ht="30.75" customHeight="1" x14ac:dyDescent="0.25">
      <c r="A12" s="514"/>
      <c r="B12" s="63" t="s">
        <v>89</v>
      </c>
      <c r="C12" s="219" t="s">
        <v>444</v>
      </c>
      <c r="D12" s="236">
        <v>44090</v>
      </c>
      <c r="E12" s="62" t="s">
        <v>376</v>
      </c>
      <c r="F12" s="78"/>
    </row>
    <row r="13" spans="1:14" ht="30.75" customHeight="1" x14ac:dyDescent="0.25">
      <c r="A13" s="514"/>
      <c r="B13" s="63" t="s">
        <v>78</v>
      </c>
      <c r="C13" s="218" t="s">
        <v>445</v>
      </c>
      <c r="D13" s="236">
        <v>44068</v>
      </c>
      <c r="E13" s="62" t="s">
        <v>376</v>
      </c>
      <c r="F13" s="78"/>
    </row>
    <row r="14" spans="1:14" ht="30.75" customHeight="1" x14ac:dyDescent="0.25">
      <c r="A14" s="514"/>
      <c r="B14" s="63" t="s">
        <v>241</v>
      </c>
      <c r="C14" s="218" t="s">
        <v>520</v>
      </c>
      <c r="D14" s="236">
        <v>43882</v>
      </c>
      <c r="E14" s="62" t="s">
        <v>376</v>
      </c>
      <c r="F14" s="78"/>
    </row>
    <row r="15" spans="1:14" ht="30.75" customHeight="1" x14ac:dyDescent="0.25">
      <c r="A15" s="514"/>
      <c r="B15" s="63" t="s">
        <v>90</v>
      </c>
      <c r="C15" s="219" t="s">
        <v>446</v>
      </c>
      <c r="D15" s="62">
        <v>2020</v>
      </c>
      <c r="E15" s="62" t="s">
        <v>376</v>
      </c>
      <c r="F15" s="78"/>
    </row>
    <row r="16" spans="1:14" ht="16.5" x14ac:dyDescent="0.25">
      <c r="A16" s="514"/>
      <c r="B16" s="63" t="s">
        <v>98</v>
      </c>
      <c r="C16" s="219" t="s">
        <v>447</v>
      </c>
      <c r="D16" s="236">
        <v>43936</v>
      </c>
      <c r="E16" s="62" t="s">
        <v>376</v>
      </c>
      <c r="F16" s="78"/>
    </row>
    <row r="17" spans="1:6" ht="37.5" customHeight="1" x14ac:dyDescent="0.3">
      <c r="A17" s="512" t="s">
        <v>79</v>
      </c>
      <c r="B17" s="66" t="s">
        <v>80</v>
      </c>
      <c r="C17" s="219" t="s">
        <v>448</v>
      </c>
      <c r="D17" s="241">
        <v>2020</v>
      </c>
      <c r="E17" s="62" t="s">
        <v>376</v>
      </c>
      <c r="F17" s="79"/>
    </row>
    <row r="18" spans="1:6" ht="37.5" customHeight="1" x14ac:dyDescent="0.3">
      <c r="A18" s="512"/>
      <c r="B18" s="66" t="s">
        <v>81</v>
      </c>
      <c r="C18" s="219" t="s">
        <v>449</v>
      </c>
      <c r="D18" s="241">
        <v>2020</v>
      </c>
      <c r="E18" s="62" t="s">
        <v>376</v>
      </c>
      <c r="F18" s="79"/>
    </row>
    <row r="19" spans="1:6" ht="37.5" customHeight="1" x14ac:dyDescent="0.3">
      <c r="A19" s="512"/>
      <c r="B19" s="66" t="s">
        <v>82</v>
      </c>
      <c r="C19" s="219" t="s">
        <v>451</v>
      </c>
      <c r="D19" s="243">
        <v>42664</v>
      </c>
      <c r="E19" s="62" t="s">
        <v>376</v>
      </c>
      <c r="F19" s="79"/>
    </row>
    <row r="20" spans="1:6" ht="37.5" customHeight="1" x14ac:dyDescent="0.3">
      <c r="A20" s="512"/>
      <c r="B20" s="66" t="s">
        <v>83</v>
      </c>
      <c r="C20" s="242" t="s">
        <v>450</v>
      </c>
      <c r="D20" s="243">
        <v>42664</v>
      </c>
      <c r="E20" s="62" t="s">
        <v>377</v>
      </c>
      <c r="F20" s="79"/>
    </row>
    <row r="21" spans="1:6" ht="37.5" customHeight="1" x14ac:dyDescent="0.3">
      <c r="A21" s="512"/>
      <c r="B21" s="66" t="s">
        <v>84</v>
      </c>
      <c r="C21" s="219" t="s">
        <v>452</v>
      </c>
      <c r="D21" s="241"/>
      <c r="E21" s="62" t="s">
        <v>12</v>
      </c>
      <c r="F21" s="79"/>
    </row>
    <row r="22" spans="1:6" ht="37.5" customHeight="1" x14ac:dyDescent="0.3">
      <c r="A22" s="512"/>
      <c r="B22" s="66" t="s">
        <v>107</v>
      </c>
      <c r="C22" s="218" t="s">
        <v>445</v>
      </c>
      <c r="D22" s="243">
        <v>44068</v>
      </c>
      <c r="E22" s="62" t="s">
        <v>376</v>
      </c>
      <c r="F22" s="79"/>
    </row>
    <row r="23" spans="1:6" ht="16.5" x14ac:dyDescent="0.3">
      <c r="A23" s="512"/>
      <c r="B23" s="66" t="s">
        <v>85</v>
      </c>
      <c r="C23" s="219" t="s">
        <v>453</v>
      </c>
      <c r="D23" s="243">
        <v>44043</v>
      </c>
      <c r="E23" s="62" t="s">
        <v>376</v>
      </c>
      <c r="F23" s="79"/>
    </row>
    <row r="24" spans="1:6" ht="37.5" customHeight="1" x14ac:dyDescent="0.3">
      <c r="A24" s="512"/>
      <c r="B24" s="63" t="s">
        <v>86</v>
      </c>
      <c r="C24" s="324" t="s">
        <v>532</v>
      </c>
      <c r="D24" s="243">
        <v>43854</v>
      </c>
      <c r="E24" s="62" t="s">
        <v>376</v>
      </c>
      <c r="F24" s="79"/>
    </row>
    <row r="25" spans="1:6" ht="37.5" customHeight="1" x14ac:dyDescent="0.3">
      <c r="A25" s="512"/>
      <c r="B25" s="63" t="s">
        <v>87</v>
      </c>
      <c r="C25" s="219" t="s">
        <v>454</v>
      </c>
      <c r="D25" s="241">
        <v>2020</v>
      </c>
      <c r="E25" s="62" t="s">
        <v>376</v>
      </c>
      <c r="F25" s="79"/>
    </row>
    <row r="26" spans="1:6" ht="37.5" customHeight="1" x14ac:dyDescent="0.3">
      <c r="A26" s="512"/>
      <c r="B26" s="63" t="s">
        <v>88</v>
      </c>
      <c r="C26" s="219" t="s">
        <v>455</v>
      </c>
      <c r="D26" s="241">
        <v>2020</v>
      </c>
      <c r="E26" s="62" t="s">
        <v>376</v>
      </c>
      <c r="F26" s="79"/>
    </row>
    <row r="27" spans="1:6" ht="37.5" customHeight="1" x14ac:dyDescent="0.3">
      <c r="A27" s="512"/>
      <c r="B27" s="63" t="s">
        <v>91</v>
      </c>
      <c r="C27" s="219" t="s">
        <v>456</v>
      </c>
      <c r="D27" s="243">
        <v>44183</v>
      </c>
      <c r="E27" s="62" t="s">
        <v>376</v>
      </c>
      <c r="F27" s="79"/>
    </row>
    <row r="28" spans="1:6" ht="16.5" x14ac:dyDescent="0.3">
      <c r="A28" s="515" t="s">
        <v>95</v>
      </c>
      <c r="B28" s="63" t="s">
        <v>96</v>
      </c>
      <c r="C28" s="219" t="s">
        <v>457</v>
      </c>
      <c r="D28" s="243">
        <v>44132</v>
      </c>
      <c r="E28" s="62" t="s">
        <v>376</v>
      </c>
      <c r="F28" s="79"/>
    </row>
    <row r="29" spans="1:6" ht="37.5" customHeight="1" x14ac:dyDescent="0.3">
      <c r="A29" s="516"/>
      <c r="B29" s="63" t="s">
        <v>97</v>
      </c>
      <c r="C29" s="219" t="s">
        <v>458</v>
      </c>
      <c r="D29" s="243">
        <v>43817</v>
      </c>
      <c r="E29" s="62" t="s">
        <v>376</v>
      </c>
      <c r="F29" s="79"/>
    </row>
    <row r="30" spans="1:6" ht="37.5" customHeight="1" x14ac:dyDescent="0.3">
      <c r="A30" s="516"/>
      <c r="B30" s="63" t="s">
        <v>99</v>
      </c>
      <c r="C30" s="219" t="s">
        <v>458</v>
      </c>
      <c r="D30" s="243">
        <v>43817</v>
      </c>
      <c r="E30" s="62" t="s">
        <v>376</v>
      </c>
      <c r="F30" s="79"/>
    </row>
    <row r="31" spans="1:6" ht="30" x14ac:dyDescent="0.3">
      <c r="A31" s="516"/>
      <c r="B31" s="63" t="s">
        <v>100</v>
      </c>
      <c r="C31" s="219" t="s">
        <v>459</v>
      </c>
      <c r="D31" s="243">
        <v>44203</v>
      </c>
      <c r="E31" s="62" t="s">
        <v>376</v>
      </c>
      <c r="F31" s="79"/>
    </row>
    <row r="32" spans="1:6" ht="37.5" customHeight="1" x14ac:dyDescent="0.3">
      <c r="A32" s="517"/>
      <c r="B32" s="63" t="s">
        <v>103</v>
      </c>
      <c r="C32" s="219" t="s">
        <v>375</v>
      </c>
      <c r="D32" s="241"/>
      <c r="E32" s="62"/>
      <c r="F32" s="79"/>
    </row>
    <row r="33" spans="1:6" ht="43.5" customHeight="1" x14ac:dyDescent="0.3">
      <c r="A33" s="512" t="s">
        <v>92</v>
      </c>
      <c r="B33" s="63" t="s">
        <v>105</v>
      </c>
      <c r="C33" s="219" t="s">
        <v>460</v>
      </c>
      <c r="D33" s="243">
        <v>43984</v>
      </c>
      <c r="E33" s="62" t="s">
        <v>376</v>
      </c>
      <c r="F33" s="79"/>
    </row>
    <row r="34" spans="1:6" ht="33" x14ac:dyDescent="0.3">
      <c r="A34" s="512"/>
      <c r="B34" s="63" t="s">
        <v>93</v>
      </c>
      <c r="C34" s="219" t="s">
        <v>461</v>
      </c>
      <c r="D34" s="243">
        <v>44179</v>
      </c>
      <c r="E34" s="62" t="s">
        <v>376</v>
      </c>
      <c r="F34" s="79"/>
    </row>
    <row r="35" spans="1:6" ht="43.5" customHeight="1" x14ac:dyDescent="0.3">
      <c r="A35" s="512"/>
      <c r="B35" s="63" t="s">
        <v>94</v>
      </c>
      <c r="C35" s="219" t="s">
        <v>462</v>
      </c>
      <c r="D35" s="243">
        <v>44152</v>
      </c>
      <c r="E35" s="62" t="s">
        <v>376</v>
      </c>
      <c r="F35" s="79"/>
    </row>
    <row r="36" spans="1:6" ht="43.5" customHeight="1" x14ac:dyDescent="0.3">
      <c r="A36" s="512"/>
      <c r="B36" s="63" t="s">
        <v>101</v>
      </c>
      <c r="C36" s="219" t="s">
        <v>375</v>
      </c>
      <c r="D36" s="241"/>
      <c r="E36" s="62"/>
      <c r="F36" s="79"/>
    </row>
    <row r="37" spans="1:6" ht="43.5" customHeight="1" x14ac:dyDescent="0.3">
      <c r="A37" s="512"/>
      <c r="B37" s="63" t="s">
        <v>104</v>
      </c>
      <c r="C37" s="219"/>
      <c r="D37" s="241"/>
      <c r="E37" s="62"/>
      <c r="F37" s="79" t="s">
        <v>534</v>
      </c>
    </row>
    <row r="38" spans="1:6" ht="33" x14ac:dyDescent="0.3">
      <c r="A38" s="512"/>
      <c r="B38" s="63" t="s">
        <v>131</v>
      </c>
      <c r="C38" s="219" t="s">
        <v>527</v>
      </c>
      <c r="D38" s="243">
        <v>43159</v>
      </c>
      <c r="E38" s="62" t="s">
        <v>376</v>
      </c>
      <c r="F38" s="79"/>
    </row>
    <row r="39" spans="1:6" ht="46.5" thickBot="1" x14ac:dyDescent="0.35">
      <c r="A39" s="513"/>
      <c r="B39" s="80" t="s">
        <v>132</v>
      </c>
      <c r="C39" s="244" t="s">
        <v>463</v>
      </c>
      <c r="D39" s="245">
        <v>43827</v>
      </c>
      <c r="E39" s="220" t="s">
        <v>376</v>
      </c>
      <c r="F39" s="81"/>
    </row>
    <row r="40" spans="1:6" ht="16.5" x14ac:dyDescent="0.3">
      <c r="A40" s="181"/>
      <c r="B40" s="181"/>
      <c r="C40" s="181"/>
      <c r="D40" s="238"/>
      <c r="E40" s="181"/>
      <c r="F40" s="181"/>
    </row>
    <row r="41" spans="1:6" ht="16.5" x14ac:dyDescent="0.3">
      <c r="A41" s="181"/>
      <c r="B41" s="181"/>
      <c r="C41" s="181"/>
      <c r="D41" s="238"/>
      <c r="E41" s="181"/>
      <c r="F41" s="181"/>
    </row>
    <row r="42" spans="1:6" ht="16.5" x14ac:dyDescent="0.3">
      <c r="A42" s="99"/>
      <c r="B42" s="99"/>
      <c r="C42" s="99"/>
      <c r="D42" s="239"/>
      <c r="E42" s="99"/>
      <c r="F42" s="99"/>
    </row>
    <row r="43" spans="1:6" ht="16.5" x14ac:dyDescent="0.3">
      <c r="A43" s="99"/>
      <c r="B43" s="99"/>
      <c r="C43" s="99"/>
      <c r="D43" s="239"/>
      <c r="E43" s="99"/>
      <c r="F43" s="99"/>
    </row>
  </sheetData>
  <mergeCells count="6">
    <mergeCell ref="B1:F1"/>
    <mergeCell ref="A3:F3"/>
    <mergeCell ref="A33:A39"/>
    <mergeCell ref="A6:A16"/>
    <mergeCell ref="A17:A27"/>
    <mergeCell ref="A28:A32"/>
  </mergeCells>
  <dataValidations count="4">
    <dataValidation allowBlank="1" showInputMessage="1" showErrorMessage="1" prompt="Registre el documento soporte donde se encuentra el item del repositorio de la entidad. (Físico o Magnético)" sqref="C5"/>
    <dataValidation allowBlank="1" showInputMessage="1" showErrorMessage="1" prompt="Registre la fecha de vigencia del soporte relacionado. Cuando sean distintos documentos y fechas en el ítem como procesos. relacione donde se encuentra el registro de actualziaciones." sqref="D5"/>
    <dataValidation allowBlank="1" showInputMessage="1" showErrorMessage="1" prompt="Registre SI, si tiene acceso al documento, NO cuando exista alguna limitación en su acceso, indicando en las Notas del equipo Auditor la observación._x000a_" sqref="E5"/>
    <dataValidation allowBlank="1" showInputMessage="1" showErrorMessage="1" prompt="Registre notas de relevancia de orientación sobre la información. Ej: Version desactualizada, No se presentó auditoría regular en la última vigencia, etc." sqref="F5"/>
  </dataValidations>
  <hyperlinks>
    <hyperlink ref="C6" r:id="rId1"/>
    <hyperlink ref="C7" r:id="rId2"/>
    <hyperlink ref="C8" r:id="rId3"/>
    <hyperlink ref="C9" r:id="rId4"/>
    <hyperlink ref="C15" r:id="rId5"/>
    <hyperlink ref="C18" r:id="rId6"/>
    <hyperlink ref="C28" r:id="rId7"/>
    <hyperlink ref="C29" r:id="rId8"/>
    <hyperlink ref="C31" r:id="rId9"/>
    <hyperlink ref="C35" r:id="rId10"/>
    <hyperlink ref="C39" r:id="rId11"/>
    <hyperlink ref="C24" r:id="rId12"/>
  </hyperlinks>
  <pageMargins left="0.7" right="0.7" top="0.75" bottom="0.75" header="0.3" footer="0.3"/>
  <pageSetup orientation="portrait" horizontalDpi="4294967292" verticalDpi="0" r:id="rId13"/>
  <drawing r:id="rId1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B100"/>
  <sheetViews>
    <sheetView zoomScale="70" zoomScaleNormal="70" workbookViewId="0">
      <selection activeCell="C8" sqref="C8:V8"/>
    </sheetView>
  </sheetViews>
  <sheetFormatPr baseColWidth="10" defaultColWidth="14.42578125" defaultRowHeight="15" customHeight="1" x14ac:dyDescent="0.3"/>
  <cols>
    <col min="1" max="1" width="4.5703125" style="189" customWidth="1"/>
    <col min="2" max="2" width="48.7109375" style="189" customWidth="1"/>
    <col min="3" max="7" width="10.7109375" style="189" customWidth="1"/>
    <col min="8" max="8" width="11.5703125" style="189" customWidth="1"/>
    <col min="9" max="9" width="14.140625" style="189" customWidth="1"/>
    <col min="10" max="10" width="22" style="189" customWidth="1"/>
    <col min="11" max="11" width="9.7109375" style="189" bestFit="1" customWidth="1"/>
    <col min="12" max="12" width="9.7109375" style="193" bestFit="1" customWidth="1"/>
    <col min="13" max="13" width="13" style="189" customWidth="1"/>
    <col min="14" max="14" width="10.85546875" style="189" customWidth="1"/>
    <col min="15" max="16" width="10.7109375" style="189" customWidth="1"/>
    <col min="17" max="17" width="16.28515625" style="189" customWidth="1"/>
    <col min="18" max="18" width="16.140625" style="189" customWidth="1"/>
    <col min="19" max="19" width="10.7109375" style="189" customWidth="1"/>
    <col min="20" max="21" width="32.140625" style="189" customWidth="1"/>
    <col min="22" max="24" width="14.42578125" style="189"/>
    <col min="25" max="25" width="39" style="189" customWidth="1"/>
    <col min="26" max="16384" width="14.42578125" style="189"/>
  </cols>
  <sheetData>
    <row r="1" spans="2:28" ht="15" customHeight="1" thickBot="1" x14ac:dyDescent="0.35"/>
    <row r="2" spans="2:28" ht="16.5" x14ac:dyDescent="0.3">
      <c r="B2" s="545"/>
      <c r="C2" s="548" t="s">
        <v>358</v>
      </c>
      <c r="D2" s="549"/>
      <c r="E2" s="549"/>
      <c r="F2" s="549"/>
      <c r="G2" s="549"/>
      <c r="H2" s="549"/>
      <c r="I2" s="549"/>
      <c r="J2" s="549"/>
      <c r="K2" s="549"/>
      <c r="L2" s="549"/>
      <c r="M2" s="549"/>
      <c r="N2" s="549"/>
      <c r="O2" s="549"/>
      <c r="P2" s="549"/>
      <c r="Q2" s="550"/>
      <c r="R2" s="555"/>
      <c r="S2" s="556"/>
      <c r="T2" s="557"/>
    </row>
    <row r="3" spans="2:28" ht="16.5" x14ac:dyDescent="0.3">
      <c r="B3" s="546"/>
      <c r="C3" s="551"/>
      <c r="D3" s="552"/>
      <c r="E3" s="552"/>
      <c r="F3" s="552"/>
      <c r="G3" s="552"/>
      <c r="H3" s="552"/>
      <c r="I3" s="552"/>
      <c r="J3" s="552"/>
      <c r="K3" s="552"/>
      <c r="L3" s="552"/>
      <c r="M3" s="552"/>
      <c r="N3" s="552"/>
      <c r="O3" s="552"/>
      <c r="P3" s="552"/>
      <c r="Q3" s="553"/>
      <c r="R3" s="560"/>
      <c r="S3" s="561"/>
      <c r="T3" s="558"/>
    </row>
    <row r="4" spans="2:28" ht="16.5" x14ac:dyDescent="0.3">
      <c r="B4" s="546"/>
      <c r="C4" s="551"/>
      <c r="D4" s="552"/>
      <c r="E4" s="552"/>
      <c r="F4" s="552"/>
      <c r="G4" s="552"/>
      <c r="H4" s="552"/>
      <c r="I4" s="552"/>
      <c r="J4" s="552"/>
      <c r="K4" s="552"/>
      <c r="L4" s="552"/>
      <c r="M4" s="552"/>
      <c r="N4" s="552"/>
      <c r="O4" s="552"/>
      <c r="P4" s="552"/>
      <c r="Q4" s="553"/>
      <c r="R4" s="560"/>
      <c r="S4" s="561"/>
      <c r="T4" s="558"/>
    </row>
    <row r="5" spans="2:28" ht="17.25" thickBot="1" x14ac:dyDescent="0.35">
      <c r="B5" s="547"/>
      <c r="C5" s="551"/>
      <c r="D5" s="541"/>
      <c r="E5" s="540"/>
      <c r="F5" s="540"/>
      <c r="G5" s="540"/>
      <c r="H5" s="540"/>
      <c r="I5" s="540"/>
      <c r="J5" s="540"/>
      <c r="K5" s="540"/>
      <c r="L5" s="540"/>
      <c r="M5" s="540"/>
      <c r="N5" s="540"/>
      <c r="O5" s="540"/>
      <c r="P5" s="540"/>
      <c r="Q5" s="554"/>
      <c r="R5" s="562"/>
      <c r="S5" s="563"/>
      <c r="T5" s="559"/>
    </row>
    <row r="6" spans="2:28" ht="17.25" thickBot="1" x14ac:dyDescent="0.35">
      <c r="B6" s="272" t="s">
        <v>11</v>
      </c>
      <c r="C6" s="543">
        <v>44926</v>
      </c>
      <c r="D6" s="544"/>
    </row>
    <row r="7" spans="2:28" ht="15" customHeight="1" thickBot="1" x14ac:dyDescent="0.35"/>
    <row r="8" spans="2:28" ht="17.25" thickBot="1" x14ac:dyDescent="0.35">
      <c r="B8" s="190">
        <v>1</v>
      </c>
      <c r="C8" s="524">
        <v>2</v>
      </c>
      <c r="D8" s="525"/>
      <c r="E8" s="525"/>
      <c r="F8" s="525"/>
      <c r="G8" s="525"/>
      <c r="H8" s="525"/>
      <c r="I8" s="525"/>
      <c r="J8" s="526"/>
      <c r="K8" s="205"/>
      <c r="L8" s="205"/>
      <c r="M8" s="531">
        <v>3</v>
      </c>
      <c r="N8" s="532"/>
      <c r="O8" s="531">
        <v>4</v>
      </c>
      <c r="P8" s="532"/>
      <c r="Q8" s="531">
        <v>5</v>
      </c>
      <c r="R8" s="533"/>
      <c r="S8" s="533"/>
      <c r="T8" s="522">
        <v>6</v>
      </c>
      <c r="U8" s="523"/>
    </row>
    <row r="9" spans="2:28" ht="47.25" customHeight="1" thickBot="1" x14ac:dyDescent="0.35">
      <c r="B9" s="538" t="s">
        <v>357</v>
      </c>
      <c r="C9" s="539" t="s">
        <v>0</v>
      </c>
      <c r="D9" s="540"/>
      <c r="E9" s="540"/>
      <c r="F9" s="540"/>
      <c r="G9" s="540"/>
      <c r="H9" s="536" t="s">
        <v>6</v>
      </c>
      <c r="I9" s="541"/>
      <c r="J9" s="518" t="s">
        <v>287</v>
      </c>
      <c r="K9" s="527"/>
      <c r="L9" s="519"/>
      <c r="M9" s="529" t="s">
        <v>7</v>
      </c>
      <c r="N9" s="542"/>
      <c r="O9" s="536" t="s">
        <v>8</v>
      </c>
      <c r="P9" s="542"/>
      <c r="Q9" s="534" t="s">
        <v>9</v>
      </c>
      <c r="R9" s="534" t="s">
        <v>10</v>
      </c>
      <c r="S9" s="536" t="s">
        <v>13</v>
      </c>
      <c r="T9" s="518" t="s">
        <v>14</v>
      </c>
      <c r="U9" s="519"/>
    </row>
    <row r="10" spans="2:28" ht="47.25" customHeight="1" thickBot="1" x14ac:dyDescent="0.35">
      <c r="B10" s="535"/>
      <c r="C10" s="254" t="s">
        <v>1</v>
      </c>
      <c r="D10" s="255" t="s">
        <v>2</v>
      </c>
      <c r="E10" s="256" t="s">
        <v>3</v>
      </c>
      <c r="F10" s="257" t="s">
        <v>4</v>
      </c>
      <c r="G10" s="258" t="s">
        <v>5</v>
      </c>
      <c r="H10" s="537"/>
      <c r="I10" s="541"/>
      <c r="J10" s="528"/>
      <c r="K10" s="529"/>
      <c r="L10" s="530"/>
      <c r="M10" s="541"/>
      <c r="N10" s="542"/>
      <c r="O10" s="537"/>
      <c r="P10" s="542"/>
      <c r="Q10" s="535"/>
      <c r="R10" s="535"/>
      <c r="S10" s="537"/>
      <c r="T10" s="520"/>
      <c r="U10" s="521"/>
    </row>
    <row r="11" spans="2:28" ht="51.75" customHeight="1" thickBot="1" x14ac:dyDescent="0.35">
      <c r="B11" s="314" t="e">
        <f>+#REF!</f>
        <v>#REF!</v>
      </c>
      <c r="C11" s="259">
        <f>+'ANALISIS OCI'!X9</f>
        <v>0</v>
      </c>
      <c r="D11" s="260">
        <f>+'ANALISIS OCI'!Y9</f>
        <v>0</v>
      </c>
      <c r="E11" s="260">
        <f>+'ANALISIS OCI'!Z9</f>
        <v>0</v>
      </c>
      <c r="F11" s="260">
        <f>+'ANALISIS OCI'!AA9</f>
        <v>0</v>
      </c>
      <c r="G11" s="261">
        <f>SUM(C11:F11)</f>
        <v>0</v>
      </c>
      <c r="H11" s="249">
        <f>IF(G11=0,0,IF(($C11/$G11)&gt;=0.2,"Extremo",+IF((($C11/G11)+($D11/$G11))&gt;=0.3,"Alto",+IF((($C11/$G11)+($D11/$G11)+($E11/$G11))&gt;=0.4,"Moderado",+IF(($C11/$G11)+($D11/$G11)+($E11/$G11)+($F11/$G11)&gt;=0.5,"Bajo",IF(G11=0,0))))))</f>
        <v>0</v>
      </c>
      <c r="I11" s="250">
        <f t="shared" ref="I11:I47" si="0">(IF(H11="Extremo",50%,(IF(H11="Alto",40%,IF(H11="Moderado",15%,IF(H11="Bajo",10%,0))))))</f>
        <v>0</v>
      </c>
      <c r="J11" s="246" t="e">
        <f>'ANALISIS OCI'!AC9</f>
        <v>#DIV/0!</v>
      </c>
      <c r="K11" s="247" t="e">
        <f>(IF(J11="Extremo",50%,(IF(J11="Alto",40%,IF(J11="Moderado",15%,IF(J11="Bajo",10%,0))))))</f>
        <v>#DIV/0!</v>
      </c>
      <c r="L11" s="248" t="e">
        <f>IF(I11=0,K11,I11)</f>
        <v>#DIV/0!</v>
      </c>
      <c r="M11" s="262" t="s">
        <v>12</v>
      </c>
      <c r="N11" s="263">
        <f t="shared" ref="N11:N47" si="1">IF(M11="Si",100%,IF(M11="No",0,0))</f>
        <v>0</v>
      </c>
      <c r="O11" s="264" t="s">
        <v>376</v>
      </c>
      <c r="P11" s="265">
        <f t="shared" ref="P11:P47" si="2">IF(O11="Si",20%,IF(O11="No",0,0))</f>
        <v>0.2</v>
      </c>
      <c r="Q11" s="251"/>
      <c r="R11" s="252">
        <f>+$C$6-Q11</f>
        <v>44926</v>
      </c>
      <c r="S11" s="266">
        <f t="shared" ref="S11:S47" si="3">IF(R11&gt;=1080,30%,IF(R11&gt;=720,20%,IF(R11&gt;=360,10%,IF(R11&lt;=359,0%,0))))</f>
        <v>0.3</v>
      </c>
      <c r="T11" s="253" t="e">
        <f>IF(N11=100%,100%,(L11+P11+S11))</f>
        <v>#DIV/0!</v>
      </c>
      <c r="U11" s="206" t="e">
        <f>+IF(T11&gt;=85%,$AB$12,IF(AND( T11&gt;65%,T11&lt;85%),$AB$13,$AB$14))</f>
        <v>#DIV/0!</v>
      </c>
      <c r="X11" s="194"/>
      <c r="Y11" s="194"/>
      <c r="Z11" s="194"/>
      <c r="AA11" s="194"/>
    </row>
    <row r="12" spans="2:28" ht="39" customHeight="1" thickBot="1" x14ac:dyDescent="0.35">
      <c r="B12" s="314" t="e">
        <f>+#REF!</f>
        <v>#REF!</v>
      </c>
      <c r="C12" s="259">
        <f>+'ANALISIS OCI'!X10</f>
        <v>0</v>
      </c>
      <c r="D12" s="260">
        <f>+'ANALISIS OCI'!Y10</f>
        <v>0</v>
      </c>
      <c r="E12" s="260">
        <f>+'ANALISIS OCI'!Z10</f>
        <v>0</v>
      </c>
      <c r="F12" s="260">
        <f>+'ANALISIS OCI'!AA10</f>
        <v>0</v>
      </c>
      <c r="G12" s="261">
        <f t="shared" ref="G12:G47" si="4">SUM(C12:F12)</f>
        <v>0</v>
      </c>
      <c r="H12" s="249">
        <f t="shared" ref="H12:H47" si="5">IF(G12=0,0,IF(($C12/$G12)&gt;=0.2,"Extremo",+IF((($C12/G12)+($D12/$G12))&gt;=0.3,"Alto",+IF((($C12/$G12)+($D12/$G12)+($E12/$G12))&gt;=0.4,"Moderado",+IF(($C12/$G12)+($D12/$G12)+($E12/$G12)+($F12/$G12)&gt;=0.5,"Bajo",IF(G12=0,0))))))</f>
        <v>0</v>
      </c>
      <c r="I12" s="250">
        <f t="shared" si="0"/>
        <v>0</v>
      </c>
      <c r="J12" s="246" t="e">
        <f>'ANALISIS OCI'!AC10</f>
        <v>#DIV/0!</v>
      </c>
      <c r="K12" s="247" t="e">
        <f>(IF(J12="Extremo",50%,(IF(J12="Alto",40%,IF(J12="Moderado",15%,IF(J12="Bajo",10%,0))))))</f>
        <v>#DIV/0!</v>
      </c>
      <c r="L12" s="248" t="e">
        <f t="shared" ref="L12:L77" si="6">IF(I12=0,K12,I12)</f>
        <v>#DIV/0!</v>
      </c>
      <c r="M12" s="262" t="s">
        <v>12</v>
      </c>
      <c r="N12" s="263">
        <f t="shared" si="1"/>
        <v>0</v>
      </c>
      <c r="O12" s="264" t="s">
        <v>12</v>
      </c>
      <c r="P12" s="265">
        <f t="shared" si="2"/>
        <v>0</v>
      </c>
      <c r="Q12" s="251"/>
      <c r="R12" s="252">
        <f>+$C$6-Q12</f>
        <v>44926</v>
      </c>
      <c r="S12" s="266">
        <f t="shared" si="3"/>
        <v>0.3</v>
      </c>
      <c r="T12" s="232" t="e">
        <f t="shared" ref="T12:T47" si="7">IF(N12=100%,100%,(L12+P12+S12))</f>
        <v>#DIV/0!</v>
      </c>
      <c r="U12" s="206" t="e">
        <f t="shared" ref="U12:U77" si="8">+IF(T12&gt;=85%,$AB$12,IF(AND( T12&gt;65%,T12&lt;85%),$AB$13,$AB$14))</f>
        <v>#DIV/0!</v>
      </c>
      <c r="X12" s="194"/>
      <c r="Z12" s="194"/>
      <c r="AA12" s="194"/>
      <c r="AB12" s="189" t="s">
        <v>310</v>
      </c>
    </row>
    <row r="13" spans="2:28" ht="39.75" customHeight="1" thickBot="1" x14ac:dyDescent="0.35">
      <c r="B13" s="314" t="e">
        <f>+#REF!</f>
        <v>#REF!</v>
      </c>
      <c r="C13" s="259">
        <f>+'ANALISIS OCI'!X11</f>
        <v>0</v>
      </c>
      <c r="D13" s="260">
        <f>+'ANALISIS OCI'!Y11</f>
        <v>0</v>
      </c>
      <c r="E13" s="260">
        <f>+'ANALISIS OCI'!Z11</f>
        <v>0</v>
      </c>
      <c r="F13" s="260">
        <f>+'ANALISIS OCI'!AA11</f>
        <v>0</v>
      </c>
      <c r="G13" s="261">
        <f t="shared" si="4"/>
        <v>0</v>
      </c>
      <c r="H13" s="249">
        <f t="shared" si="5"/>
        <v>0</v>
      </c>
      <c r="I13" s="250">
        <f t="shared" si="0"/>
        <v>0</v>
      </c>
      <c r="J13" s="246" t="e">
        <f>'ANALISIS OCI'!AC11</f>
        <v>#DIV/0!</v>
      </c>
      <c r="K13" s="247" t="e">
        <f t="shared" ref="K13:K78" si="9">(IF(J13="Extremo",50%,(IF(J13="Alto",40%,IF(J13="Moderado",15%,IF(J13="Bajo",10%,0))))))</f>
        <v>#DIV/0!</v>
      </c>
      <c r="L13" s="248" t="e">
        <f t="shared" si="6"/>
        <v>#DIV/0!</v>
      </c>
      <c r="M13" s="262" t="s">
        <v>12</v>
      </c>
      <c r="N13" s="263">
        <f t="shared" si="1"/>
        <v>0</v>
      </c>
      <c r="O13" s="264" t="s">
        <v>12</v>
      </c>
      <c r="P13" s="265">
        <f t="shared" si="2"/>
        <v>0</v>
      </c>
      <c r="Q13" s="251"/>
      <c r="R13" s="252">
        <f t="shared" ref="R13:R47" si="10">+$C$6-Q13</f>
        <v>44926</v>
      </c>
      <c r="S13" s="266">
        <f t="shared" si="3"/>
        <v>0.3</v>
      </c>
      <c r="T13" s="232" t="e">
        <f t="shared" si="7"/>
        <v>#DIV/0!</v>
      </c>
      <c r="U13" s="206" t="e">
        <f t="shared" si="8"/>
        <v>#DIV/0!</v>
      </c>
      <c r="X13" s="194"/>
      <c r="Z13" s="194"/>
      <c r="AA13" s="194"/>
      <c r="AB13" s="194" t="s">
        <v>311</v>
      </c>
    </row>
    <row r="14" spans="2:28" ht="51.75" customHeight="1" thickBot="1" x14ac:dyDescent="0.35">
      <c r="B14" s="314" t="e">
        <f>+#REF!</f>
        <v>#REF!</v>
      </c>
      <c r="C14" s="259">
        <f>+'ANALISIS OCI'!X12</f>
        <v>0</v>
      </c>
      <c r="D14" s="260">
        <f>+'ANALISIS OCI'!Y12</f>
        <v>0</v>
      </c>
      <c r="E14" s="260">
        <f>+'ANALISIS OCI'!Z12</f>
        <v>0</v>
      </c>
      <c r="F14" s="260">
        <f>+'ANALISIS OCI'!AA12</f>
        <v>0</v>
      </c>
      <c r="G14" s="261">
        <f t="shared" si="4"/>
        <v>0</v>
      </c>
      <c r="H14" s="249">
        <f t="shared" si="5"/>
        <v>0</v>
      </c>
      <c r="I14" s="250">
        <f t="shared" si="0"/>
        <v>0</v>
      </c>
      <c r="J14" s="246" t="e">
        <f>'ANALISIS OCI'!AC12</f>
        <v>#DIV/0!</v>
      </c>
      <c r="K14" s="247" t="e">
        <f t="shared" si="9"/>
        <v>#DIV/0!</v>
      </c>
      <c r="L14" s="248" t="e">
        <f t="shared" si="6"/>
        <v>#DIV/0!</v>
      </c>
      <c r="M14" s="262" t="s">
        <v>12</v>
      </c>
      <c r="N14" s="263">
        <f t="shared" si="1"/>
        <v>0</v>
      </c>
      <c r="O14" s="264" t="s">
        <v>12</v>
      </c>
      <c r="P14" s="265">
        <f t="shared" si="2"/>
        <v>0</v>
      </c>
      <c r="Q14" s="251"/>
      <c r="R14" s="252">
        <f t="shared" si="10"/>
        <v>44926</v>
      </c>
      <c r="S14" s="266">
        <f t="shared" si="3"/>
        <v>0.3</v>
      </c>
      <c r="T14" s="232" t="e">
        <f t="shared" si="7"/>
        <v>#DIV/0!</v>
      </c>
      <c r="U14" s="206" t="e">
        <f t="shared" si="8"/>
        <v>#DIV/0!</v>
      </c>
      <c r="X14" s="194"/>
      <c r="Z14" s="194"/>
      <c r="AA14" s="194"/>
      <c r="AB14" s="194" t="s">
        <v>309</v>
      </c>
    </row>
    <row r="15" spans="2:28" ht="49.5" customHeight="1" thickBot="1" x14ac:dyDescent="0.35">
      <c r="B15" s="314" t="e">
        <f>+#REF!</f>
        <v>#REF!</v>
      </c>
      <c r="C15" s="259">
        <f>+'ANALISIS OCI'!X13</f>
        <v>0</v>
      </c>
      <c r="D15" s="260">
        <f>+'ANALISIS OCI'!Y13</f>
        <v>0</v>
      </c>
      <c r="E15" s="260">
        <f>+'ANALISIS OCI'!Z13</f>
        <v>0</v>
      </c>
      <c r="F15" s="260">
        <f>+'ANALISIS OCI'!AA13</f>
        <v>0</v>
      </c>
      <c r="G15" s="261">
        <f t="shared" si="4"/>
        <v>0</v>
      </c>
      <c r="H15" s="249">
        <f t="shared" si="5"/>
        <v>0</v>
      </c>
      <c r="I15" s="250">
        <f t="shared" si="0"/>
        <v>0</v>
      </c>
      <c r="J15" s="246" t="e">
        <f>'ANALISIS OCI'!AC13</f>
        <v>#DIV/0!</v>
      </c>
      <c r="K15" s="247" t="e">
        <f t="shared" si="9"/>
        <v>#DIV/0!</v>
      </c>
      <c r="L15" s="248" t="e">
        <f t="shared" si="6"/>
        <v>#DIV/0!</v>
      </c>
      <c r="M15" s="262" t="s">
        <v>12</v>
      </c>
      <c r="N15" s="263">
        <f t="shared" si="1"/>
        <v>0</v>
      </c>
      <c r="O15" s="264" t="s">
        <v>12</v>
      </c>
      <c r="P15" s="265">
        <f t="shared" si="2"/>
        <v>0</v>
      </c>
      <c r="Q15" s="251"/>
      <c r="R15" s="252">
        <f t="shared" si="10"/>
        <v>44926</v>
      </c>
      <c r="S15" s="266">
        <f t="shared" si="3"/>
        <v>0.3</v>
      </c>
      <c r="T15" s="232" t="e">
        <f t="shared" si="7"/>
        <v>#DIV/0!</v>
      </c>
      <c r="U15" s="206" t="e">
        <f t="shared" si="8"/>
        <v>#DIV/0!</v>
      </c>
      <c r="X15" s="194"/>
      <c r="Y15" s="194"/>
      <c r="Z15" s="194"/>
      <c r="AA15" s="194"/>
    </row>
    <row r="16" spans="2:28" ht="17.25" thickBot="1" x14ac:dyDescent="0.35">
      <c r="B16" s="314" t="e">
        <f>+#REF!</f>
        <v>#REF!</v>
      </c>
      <c r="C16" s="259">
        <f>+'ANALISIS OCI'!X14</f>
        <v>0</v>
      </c>
      <c r="D16" s="260">
        <f>+'ANALISIS OCI'!Y14</f>
        <v>0</v>
      </c>
      <c r="E16" s="260">
        <f>+'ANALISIS OCI'!Z14</f>
        <v>0</v>
      </c>
      <c r="F16" s="260">
        <f>+'ANALISIS OCI'!AA14</f>
        <v>0</v>
      </c>
      <c r="G16" s="261">
        <f t="shared" si="4"/>
        <v>0</v>
      </c>
      <c r="H16" s="249">
        <f t="shared" si="5"/>
        <v>0</v>
      </c>
      <c r="I16" s="250">
        <f t="shared" si="0"/>
        <v>0</v>
      </c>
      <c r="J16" s="246" t="e">
        <f>'ANALISIS OCI'!AC14</f>
        <v>#DIV/0!</v>
      </c>
      <c r="K16" s="247" t="e">
        <f t="shared" si="9"/>
        <v>#DIV/0!</v>
      </c>
      <c r="L16" s="248" t="e">
        <f t="shared" si="6"/>
        <v>#DIV/0!</v>
      </c>
      <c r="M16" s="262" t="s">
        <v>12</v>
      </c>
      <c r="N16" s="263">
        <f t="shared" si="1"/>
        <v>0</v>
      </c>
      <c r="O16" s="264" t="s">
        <v>12</v>
      </c>
      <c r="P16" s="265">
        <f t="shared" si="2"/>
        <v>0</v>
      </c>
      <c r="Q16" s="251"/>
      <c r="R16" s="252">
        <f t="shared" si="10"/>
        <v>44926</v>
      </c>
      <c r="S16" s="266">
        <f t="shared" si="3"/>
        <v>0.3</v>
      </c>
      <c r="T16" s="232" t="e">
        <f t="shared" si="7"/>
        <v>#DIV/0!</v>
      </c>
      <c r="U16" s="206" t="e">
        <f t="shared" si="8"/>
        <v>#DIV/0!</v>
      </c>
      <c r="X16" s="194"/>
      <c r="Y16" s="194"/>
      <c r="Z16" s="194"/>
      <c r="AA16" s="194"/>
    </row>
    <row r="17" spans="2:27" ht="43.5" customHeight="1" thickBot="1" x14ac:dyDescent="0.35">
      <c r="B17" s="377" t="s">
        <v>391</v>
      </c>
      <c r="C17" s="259">
        <f>+'ANALISIS OCI'!X15</f>
        <v>0</v>
      </c>
      <c r="D17" s="260">
        <f>+'ANALISIS OCI'!Y15</f>
        <v>0</v>
      </c>
      <c r="E17" s="260">
        <f>+'ANALISIS OCI'!Z15</f>
        <v>0</v>
      </c>
      <c r="F17" s="260">
        <f>+'ANALISIS OCI'!AA15</f>
        <v>0</v>
      </c>
      <c r="G17" s="261">
        <f t="shared" si="4"/>
        <v>0</v>
      </c>
      <c r="H17" s="249">
        <f t="shared" si="5"/>
        <v>0</v>
      </c>
      <c r="I17" s="250">
        <f t="shared" si="0"/>
        <v>0</v>
      </c>
      <c r="J17" s="246" t="e">
        <f>'ANALISIS OCI'!AC15</f>
        <v>#DIV/0!</v>
      </c>
      <c r="K17" s="247" t="e">
        <f t="shared" si="9"/>
        <v>#DIV/0!</v>
      </c>
      <c r="L17" s="248" t="e">
        <f t="shared" si="6"/>
        <v>#DIV/0!</v>
      </c>
      <c r="M17" s="262" t="s">
        <v>12</v>
      </c>
      <c r="N17" s="263">
        <f t="shared" si="1"/>
        <v>0</v>
      </c>
      <c r="O17" s="264" t="s">
        <v>12</v>
      </c>
      <c r="P17" s="265">
        <f t="shared" si="2"/>
        <v>0</v>
      </c>
      <c r="Q17" s="251">
        <v>44092</v>
      </c>
      <c r="R17" s="252">
        <f t="shared" si="10"/>
        <v>834</v>
      </c>
      <c r="S17" s="266">
        <f t="shared" si="3"/>
        <v>0.2</v>
      </c>
      <c r="T17" s="232" t="e">
        <f t="shared" si="7"/>
        <v>#DIV/0!</v>
      </c>
      <c r="U17" s="206" t="e">
        <f t="shared" si="8"/>
        <v>#DIV/0!</v>
      </c>
      <c r="X17" s="194"/>
      <c r="Y17" s="194"/>
      <c r="Z17" s="194"/>
      <c r="AA17" s="194"/>
    </row>
    <row r="18" spans="2:27" ht="50.25" thickBot="1" x14ac:dyDescent="0.35">
      <c r="B18" s="377" t="s">
        <v>439</v>
      </c>
      <c r="C18" s="259">
        <f>+'ANALISIS OCI'!X16</f>
        <v>0</v>
      </c>
      <c r="D18" s="260">
        <f>+'ANALISIS OCI'!Y16</f>
        <v>0</v>
      </c>
      <c r="E18" s="260">
        <f>+'ANALISIS OCI'!Z16</f>
        <v>0</v>
      </c>
      <c r="F18" s="260">
        <f>+'ANALISIS OCI'!AA16</f>
        <v>0</v>
      </c>
      <c r="G18" s="261">
        <f t="shared" si="4"/>
        <v>0</v>
      </c>
      <c r="H18" s="249">
        <f t="shared" si="5"/>
        <v>0</v>
      </c>
      <c r="I18" s="250">
        <f t="shared" si="0"/>
        <v>0</v>
      </c>
      <c r="J18" s="246" t="e">
        <f>'ANALISIS OCI'!AC16</f>
        <v>#DIV/0!</v>
      </c>
      <c r="K18" s="247" t="e">
        <f t="shared" si="9"/>
        <v>#DIV/0!</v>
      </c>
      <c r="L18" s="248" t="e">
        <f t="shared" si="6"/>
        <v>#DIV/0!</v>
      </c>
      <c r="M18" s="262" t="s">
        <v>12</v>
      </c>
      <c r="N18" s="263">
        <f t="shared" si="1"/>
        <v>0</v>
      </c>
      <c r="O18" s="264" t="s">
        <v>12</v>
      </c>
      <c r="P18" s="265">
        <f t="shared" si="2"/>
        <v>0</v>
      </c>
      <c r="Q18" s="251">
        <v>44158</v>
      </c>
      <c r="R18" s="252">
        <f t="shared" si="10"/>
        <v>768</v>
      </c>
      <c r="S18" s="266">
        <f t="shared" si="3"/>
        <v>0.2</v>
      </c>
      <c r="T18" s="232" t="e">
        <f t="shared" si="7"/>
        <v>#DIV/0!</v>
      </c>
      <c r="U18" s="206" t="e">
        <f t="shared" si="8"/>
        <v>#DIV/0!</v>
      </c>
      <c r="X18" s="194"/>
      <c r="Y18" s="194"/>
      <c r="Z18" s="194"/>
      <c r="AA18" s="194"/>
    </row>
    <row r="19" spans="2:27" ht="43.5" customHeight="1" thickBot="1" x14ac:dyDescent="0.35">
      <c r="B19" s="377" t="s">
        <v>392</v>
      </c>
      <c r="C19" s="259">
        <f>+'ANALISIS OCI'!X17</f>
        <v>0</v>
      </c>
      <c r="D19" s="260">
        <f>+'ANALISIS OCI'!Y17</f>
        <v>0</v>
      </c>
      <c r="E19" s="260">
        <f>+'ANALISIS OCI'!Z17</f>
        <v>0</v>
      </c>
      <c r="F19" s="260">
        <f>+'ANALISIS OCI'!AA17</f>
        <v>0</v>
      </c>
      <c r="G19" s="261">
        <f t="shared" si="4"/>
        <v>0</v>
      </c>
      <c r="H19" s="249">
        <f t="shared" si="5"/>
        <v>0</v>
      </c>
      <c r="I19" s="250">
        <f t="shared" si="0"/>
        <v>0</v>
      </c>
      <c r="J19" s="246" t="e">
        <f>'ANALISIS OCI'!AC17</f>
        <v>#DIV/0!</v>
      </c>
      <c r="K19" s="247" t="e">
        <f t="shared" si="9"/>
        <v>#DIV/0!</v>
      </c>
      <c r="L19" s="248" t="e">
        <f t="shared" si="6"/>
        <v>#DIV/0!</v>
      </c>
      <c r="M19" s="262"/>
      <c r="N19" s="263">
        <f t="shared" si="1"/>
        <v>0</v>
      </c>
      <c r="O19" s="264"/>
      <c r="P19" s="265">
        <f t="shared" si="2"/>
        <v>0</v>
      </c>
      <c r="Q19" s="251">
        <v>44181</v>
      </c>
      <c r="R19" s="252">
        <f t="shared" si="10"/>
        <v>745</v>
      </c>
      <c r="S19" s="266">
        <f t="shared" si="3"/>
        <v>0.2</v>
      </c>
      <c r="T19" s="232" t="e">
        <f t="shared" si="7"/>
        <v>#DIV/0!</v>
      </c>
      <c r="U19" s="206" t="e">
        <f t="shared" si="8"/>
        <v>#DIV/0!</v>
      </c>
    </row>
    <row r="20" spans="2:27" s="231" customFormat="1" ht="43.5" customHeight="1" thickBot="1" x14ac:dyDescent="0.35">
      <c r="B20" s="377" t="s">
        <v>438</v>
      </c>
      <c r="C20" s="259">
        <f>+'ANALISIS OCI'!X18</f>
        <v>0</v>
      </c>
      <c r="D20" s="260">
        <f>+'ANALISIS OCI'!Y18</f>
        <v>0</v>
      </c>
      <c r="E20" s="260">
        <f>+'ANALISIS OCI'!Z18</f>
        <v>0</v>
      </c>
      <c r="F20" s="260">
        <f>+'ANALISIS OCI'!AA18</f>
        <v>0</v>
      </c>
      <c r="G20" s="261">
        <f>SUM(C20:F20)</f>
        <v>0</v>
      </c>
      <c r="H20" s="249">
        <f>IF(G20=0,0,IF(($C20/$G20)&gt;=0.2,"Extremo",+IF((($C20/G20)+($D20/$G20))&gt;=0.3,"Alto",+IF((($C20/$G20)+($D20/$G20)+($E20/$G20))&gt;=0.4,"Moderado",+IF(($C20/$G20)+($D20/$G20)+($E20/$G20)+($F20/$G20)&gt;=0.5,"Bajo",IF(G20=0,0))))))</f>
        <v>0</v>
      </c>
      <c r="I20" s="250">
        <f>(IF(H20="Extremo",50%,(IF(H20="Alto",40%,IF(H20="Moderado",15%,IF(H20="Bajo",10%,0))))))</f>
        <v>0</v>
      </c>
      <c r="J20" s="246" t="e">
        <f>'ANALISIS OCI'!AC18</f>
        <v>#DIV/0!</v>
      </c>
      <c r="K20" s="247" t="e">
        <f>(IF(J20="Extremo",50%,(IF(J20="Alto",40%,IF(J20="Moderado",15%,IF(J20="Bajo",10%,0))))))</f>
        <v>#DIV/0!</v>
      </c>
      <c r="L20" s="248" t="e">
        <f>IF(I20=0,K20,I20)</f>
        <v>#DIV/0!</v>
      </c>
      <c r="M20" s="262"/>
      <c r="N20" s="263">
        <f>IF(M20="Si",100%,IF(M20="No",0,0))</f>
        <v>0</v>
      </c>
      <c r="O20" s="264"/>
      <c r="P20" s="265">
        <f>IF(O20="Si",20%,IF(O20="No",0,0))</f>
        <v>0</v>
      </c>
      <c r="Q20" s="251">
        <v>43977</v>
      </c>
      <c r="R20" s="252">
        <f>+$C$6-Q20</f>
        <v>949</v>
      </c>
      <c r="S20" s="266">
        <f>IF(R20&gt;=1080,30%,IF(R20&gt;=720,20%,IF(R20&gt;=360,10%,IF(R20&lt;=359,0%,0))))</f>
        <v>0.2</v>
      </c>
      <c r="T20" s="232" t="e">
        <f>IF(N20=100%,100%,(L20+P20+S20))</f>
        <v>#DIV/0!</v>
      </c>
      <c r="U20" s="206" t="e">
        <f>+IF(T20&gt;=85%,$AB$12,IF(AND( T20&gt;65%,T20&lt;85%),$AB$13,$AB$14))</f>
        <v>#DIV/0!</v>
      </c>
    </row>
    <row r="21" spans="2:27" s="231" customFormat="1" ht="54" customHeight="1" thickBot="1" x14ac:dyDescent="0.35">
      <c r="B21" s="377" t="s">
        <v>425</v>
      </c>
      <c r="C21" s="259">
        <f>+'ANALISIS OCI'!X19</f>
        <v>0</v>
      </c>
      <c r="D21" s="260">
        <f>+'ANALISIS OCI'!Y19</f>
        <v>0</v>
      </c>
      <c r="E21" s="260">
        <f>+'ANALISIS OCI'!Z19</f>
        <v>0</v>
      </c>
      <c r="F21" s="260">
        <f>+'ANALISIS OCI'!AA19</f>
        <v>0</v>
      </c>
      <c r="G21" s="261">
        <f>SUM(C21:F21)</f>
        <v>0</v>
      </c>
      <c r="H21" s="249">
        <f>IF(G21=0,0,IF(($C21/$G21)&gt;=0.2,"Extremo",+IF((($C21/G21)+($D21/$G21))&gt;=0.3,"Alto",+IF((($C21/$G21)+($D21/$G21)+($E21/$G21))&gt;=0.4,"Moderado",+IF(($C21/$G21)+($D21/$G21)+($E21/$G21)+($F21/$G21)&gt;=0.5,"Bajo",IF(G21=0,0))))))</f>
        <v>0</v>
      </c>
      <c r="I21" s="250">
        <f>(IF(H21="Extremo",50%,(IF(H21="Alto",40%,IF(H21="Moderado",15%,IF(H21="Bajo",10%,0))))))</f>
        <v>0</v>
      </c>
      <c r="J21" s="246" t="e">
        <f>'ANALISIS OCI'!AC19</f>
        <v>#DIV/0!</v>
      </c>
      <c r="K21" s="247" t="e">
        <f>(IF(J21="Extremo",50%,(IF(J21="Alto",40%,IF(J21="Moderado",15%,IF(J21="Bajo",10%,0))))))</f>
        <v>#DIV/0!</v>
      </c>
      <c r="L21" s="248" t="e">
        <f>IF(I21=0,K21,I21)</f>
        <v>#DIV/0!</v>
      </c>
      <c r="M21" s="262"/>
      <c r="N21" s="263">
        <f>IF(M21="Si",100%,IF(M21="No",0,0))</f>
        <v>0</v>
      </c>
      <c r="O21" s="264"/>
      <c r="P21" s="265">
        <f>IF(O21="Si",20%,IF(O21="No",0,0))</f>
        <v>0</v>
      </c>
      <c r="Q21" s="251">
        <v>44196</v>
      </c>
      <c r="R21" s="252">
        <f>+$C$6-Q21</f>
        <v>730</v>
      </c>
      <c r="S21" s="266">
        <f>IF(R21&gt;=1080,30%,IF(R21&gt;=720,20%,IF(R21&gt;=360,10%,IF(R21&lt;=359,0%,0))))</f>
        <v>0.2</v>
      </c>
      <c r="T21" s="232" t="e">
        <f>IF(N21=100%,100%,(L21+P21+S21))</f>
        <v>#DIV/0!</v>
      </c>
      <c r="U21" s="206" t="e">
        <f>+IF(T21&gt;=85%,$AB$12,IF(AND( T21&gt;65%,T21&lt;85%),$AB$13,$AB$14))</f>
        <v>#DIV/0!</v>
      </c>
    </row>
    <row r="22" spans="2:27" ht="54" customHeight="1" thickBot="1" x14ac:dyDescent="0.35">
      <c r="B22" s="377" t="s">
        <v>432</v>
      </c>
      <c r="C22" s="259">
        <f>+'ANALISIS OCI'!X20</f>
        <v>0</v>
      </c>
      <c r="D22" s="260">
        <f>+'ANALISIS OCI'!Y20</f>
        <v>0</v>
      </c>
      <c r="E22" s="260">
        <f>+'ANALISIS OCI'!Z20</f>
        <v>0</v>
      </c>
      <c r="F22" s="260">
        <f>+'ANALISIS OCI'!AA20</f>
        <v>0</v>
      </c>
      <c r="G22" s="261">
        <f t="shared" si="4"/>
        <v>0</v>
      </c>
      <c r="H22" s="249">
        <f t="shared" si="5"/>
        <v>0</v>
      </c>
      <c r="I22" s="250">
        <f>(IF(H22="Extremo",50%,(IF(H22="Alto",40%,IF(H22="Moderado",15%,IF(H22="Bajo",10%,0))))))</f>
        <v>0</v>
      </c>
      <c r="J22" s="246" t="e">
        <f>'ANALISIS OCI'!AC20</f>
        <v>#DIV/0!</v>
      </c>
      <c r="K22" s="247" t="e">
        <f t="shared" si="9"/>
        <v>#DIV/0!</v>
      </c>
      <c r="L22" s="248" t="e">
        <f t="shared" si="6"/>
        <v>#DIV/0!</v>
      </c>
      <c r="M22" s="262"/>
      <c r="N22" s="263">
        <f t="shared" si="1"/>
        <v>0</v>
      </c>
      <c r="O22" s="264"/>
      <c r="P22" s="265">
        <f t="shared" si="2"/>
        <v>0</v>
      </c>
      <c r="Q22" s="251">
        <v>44179</v>
      </c>
      <c r="R22" s="252">
        <f t="shared" si="10"/>
        <v>747</v>
      </c>
      <c r="S22" s="266">
        <f t="shared" si="3"/>
        <v>0.2</v>
      </c>
      <c r="T22" s="232" t="e">
        <f t="shared" si="7"/>
        <v>#DIV/0!</v>
      </c>
      <c r="U22" s="206" t="e">
        <f t="shared" si="8"/>
        <v>#DIV/0!</v>
      </c>
    </row>
    <row r="23" spans="2:27" ht="43.5" customHeight="1" thickBot="1" x14ac:dyDescent="0.35">
      <c r="B23" s="377" t="s">
        <v>426</v>
      </c>
      <c r="C23" s="259">
        <f>+'ANALISIS OCI'!X21</f>
        <v>0</v>
      </c>
      <c r="D23" s="260">
        <f>+'ANALISIS OCI'!Y21</f>
        <v>0</v>
      </c>
      <c r="E23" s="260">
        <f>+'ANALISIS OCI'!Z21</f>
        <v>0</v>
      </c>
      <c r="F23" s="260">
        <f>+'ANALISIS OCI'!AA21</f>
        <v>0</v>
      </c>
      <c r="G23" s="261">
        <f t="shared" si="4"/>
        <v>0</v>
      </c>
      <c r="H23" s="249">
        <f t="shared" si="5"/>
        <v>0</v>
      </c>
      <c r="I23" s="250">
        <f t="shared" si="0"/>
        <v>0</v>
      </c>
      <c r="J23" s="246" t="e">
        <f>'ANALISIS OCI'!AC21</f>
        <v>#DIV/0!</v>
      </c>
      <c r="K23" s="247" t="e">
        <f t="shared" si="9"/>
        <v>#DIV/0!</v>
      </c>
      <c r="L23" s="248" t="e">
        <f t="shared" si="6"/>
        <v>#DIV/0!</v>
      </c>
      <c r="M23" s="262"/>
      <c r="N23" s="263">
        <f t="shared" si="1"/>
        <v>0</v>
      </c>
      <c r="O23" s="264"/>
      <c r="P23" s="265">
        <f t="shared" si="2"/>
        <v>0</v>
      </c>
      <c r="Q23" s="251"/>
      <c r="R23" s="252">
        <f t="shared" si="10"/>
        <v>44926</v>
      </c>
      <c r="S23" s="266">
        <f t="shared" si="3"/>
        <v>0.3</v>
      </c>
      <c r="T23" s="191" t="e">
        <f t="shared" si="7"/>
        <v>#DIV/0!</v>
      </c>
      <c r="U23" s="206" t="e">
        <f t="shared" si="8"/>
        <v>#DIV/0!</v>
      </c>
    </row>
    <row r="24" spans="2:27" ht="43.5" customHeight="1" thickBot="1" x14ac:dyDescent="0.35">
      <c r="B24" s="377" t="s">
        <v>437</v>
      </c>
      <c r="C24" s="259">
        <f>+'ANALISIS OCI'!X22</f>
        <v>0</v>
      </c>
      <c r="D24" s="260">
        <f>+'ANALISIS OCI'!Y22</f>
        <v>0</v>
      </c>
      <c r="E24" s="260">
        <f>+'ANALISIS OCI'!Z22</f>
        <v>0</v>
      </c>
      <c r="F24" s="260">
        <f>+'ANALISIS OCI'!AA22</f>
        <v>0</v>
      </c>
      <c r="G24" s="261">
        <f t="shared" si="4"/>
        <v>0</v>
      </c>
      <c r="H24" s="249">
        <f t="shared" si="5"/>
        <v>0</v>
      </c>
      <c r="I24" s="250">
        <f t="shared" si="0"/>
        <v>0</v>
      </c>
      <c r="J24" s="246" t="e">
        <f>'ANALISIS OCI'!AC22</f>
        <v>#DIV/0!</v>
      </c>
      <c r="K24" s="247" t="e">
        <f t="shared" si="9"/>
        <v>#DIV/0!</v>
      </c>
      <c r="L24" s="248" t="e">
        <f t="shared" si="6"/>
        <v>#DIV/0!</v>
      </c>
      <c r="M24" s="262"/>
      <c r="N24" s="263">
        <f t="shared" si="1"/>
        <v>0</v>
      </c>
      <c r="O24" s="264"/>
      <c r="P24" s="265">
        <f t="shared" si="2"/>
        <v>0</v>
      </c>
      <c r="Q24" s="251"/>
      <c r="R24" s="252">
        <f t="shared" si="10"/>
        <v>44926</v>
      </c>
      <c r="S24" s="266">
        <f t="shared" si="3"/>
        <v>0.3</v>
      </c>
      <c r="T24" s="191" t="e">
        <f>IF(N24=100%,100%,(L24+P24+S24))</f>
        <v>#DIV/0!</v>
      </c>
      <c r="U24" s="206" t="e">
        <f t="shared" si="8"/>
        <v>#DIV/0!</v>
      </c>
    </row>
    <row r="25" spans="2:27" ht="43.5" customHeight="1" thickBot="1" x14ac:dyDescent="0.35">
      <c r="B25" s="267" t="s">
        <v>554</v>
      </c>
      <c r="C25" s="259">
        <f>+'ANALISIS OCI'!X23</f>
        <v>0</v>
      </c>
      <c r="D25" s="260">
        <f>+'ANALISIS OCI'!Y23</f>
        <v>0</v>
      </c>
      <c r="E25" s="260">
        <f>+'ANALISIS OCI'!Z23</f>
        <v>0</v>
      </c>
      <c r="F25" s="260">
        <f>+'ANALISIS OCI'!AA23</f>
        <v>0</v>
      </c>
      <c r="G25" s="261">
        <f t="shared" si="4"/>
        <v>0</v>
      </c>
      <c r="H25" s="249">
        <f t="shared" si="5"/>
        <v>0</v>
      </c>
      <c r="I25" s="250">
        <f t="shared" si="0"/>
        <v>0</v>
      </c>
      <c r="J25" s="246" t="e">
        <f>'ANALISIS OCI'!AC23</f>
        <v>#DIV/0!</v>
      </c>
      <c r="K25" s="247" t="e">
        <f t="shared" si="9"/>
        <v>#DIV/0!</v>
      </c>
      <c r="L25" s="248" t="e">
        <f t="shared" si="6"/>
        <v>#DIV/0!</v>
      </c>
      <c r="M25" s="262"/>
      <c r="N25" s="263">
        <f t="shared" si="1"/>
        <v>0</v>
      </c>
      <c r="O25" s="264"/>
      <c r="P25" s="265">
        <f t="shared" si="2"/>
        <v>0</v>
      </c>
      <c r="Q25" s="251"/>
      <c r="R25" s="252">
        <f t="shared" si="10"/>
        <v>44926</v>
      </c>
      <c r="S25" s="266">
        <f t="shared" si="3"/>
        <v>0.3</v>
      </c>
      <c r="T25" s="191" t="e">
        <f t="shared" si="7"/>
        <v>#DIV/0!</v>
      </c>
      <c r="U25" s="206" t="e">
        <f t="shared" si="8"/>
        <v>#DIV/0!</v>
      </c>
    </row>
    <row r="26" spans="2:27" ht="17.25" thickBot="1" x14ac:dyDescent="0.35">
      <c r="B26" s="267" t="s">
        <v>555</v>
      </c>
      <c r="C26" s="259">
        <f>+'ANALISIS OCI'!X24</f>
        <v>0</v>
      </c>
      <c r="D26" s="260">
        <f>+'ANALISIS OCI'!Y24</f>
        <v>0</v>
      </c>
      <c r="E26" s="260">
        <f>+'ANALISIS OCI'!Z24</f>
        <v>0</v>
      </c>
      <c r="F26" s="260">
        <f>+'ANALISIS OCI'!AA24</f>
        <v>0</v>
      </c>
      <c r="G26" s="261">
        <f t="shared" si="4"/>
        <v>0</v>
      </c>
      <c r="H26" s="249">
        <f t="shared" si="5"/>
        <v>0</v>
      </c>
      <c r="I26" s="250">
        <f t="shared" si="0"/>
        <v>0</v>
      </c>
      <c r="J26" s="246" t="e">
        <f>'ANALISIS OCI'!AC24</f>
        <v>#DIV/0!</v>
      </c>
      <c r="K26" s="247" t="e">
        <f t="shared" si="9"/>
        <v>#DIV/0!</v>
      </c>
      <c r="L26" s="248" t="e">
        <f t="shared" si="6"/>
        <v>#DIV/0!</v>
      </c>
      <c r="M26" s="262"/>
      <c r="N26" s="263">
        <f t="shared" si="1"/>
        <v>0</v>
      </c>
      <c r="O26" s="264"/>
      <c r="P26" s="265">
        <f t="shared" si="2"/>
        <v>0</v>
      </c>
      <c r="Q26" s="251"/>
      <c r="R26" s="252">
        <f t="shared" si="10"/>
        <v>44926</v>
      </c>
      <c r="S26" s="266">
        <f t="shared" si="3"/>
        <v>0.3</v>
      </c>
      <c r="T26" s="191" t="e">
        <f t="shared" si="7"/>
        <v>#DIV/0!</v>
      </c>
      <c r="U26" s="206" t="e">
        <f t="shared" si="8"/>
        <v>#DIV/0!</v>
      </c>
    </row>
    <row r="27" spans="2:27" ht="17.25" thickBot="1" x14ac:dyDescent="0.35">
      <c r="B27" s="267" t="s">
        <v>556</v>
      </c>
      <c r="C27" s="259">
        <f>+'ANALISIS OCI'!X25</f>
        <v>0</v>
      </c>
      <c r="D27" s="260">
        <f>+'ANALISIS OCI'!Y25</f>
        <v>0</v>
      </c>
      <c r="E27" s="260">
        <f>+'ANALISIS OCI'!Z25</f>
        <v>0</v>
      </c>
      <c r="F27" s="260">
        <f>+'ANALISIS OCI'!AA25</f>
        <v>0</v>
      </c>
      <c r="G27" s="261">
        <f t="shared" si="4"/>
        <v>0</v>
      </c>
      <c r="H27" s="249">
        <f t="shared" si="5"/>
        <v>0</v>
      </c>
      <c r="I27" s="250">
        <f t="shared" si="0"/>
        <v>0</v>
      </c>
      <c r="J27" s="246" t="e">
        <f>'ANALISIS OCI'!AC25</f>
        <v>#DIV/0!</v>
      </c>
      <c r="K27" s="247" t="e">
        <f t="shared" si="9"/>
        <v>#DIV/0!</v>
      </c>
      <c r="L27" s="248" t="e">
        <f t="shared" si="6"/>
        <v>#DIV/0!</v>
      </c>
      <c r="M27" s="262"/>
      <c r="N27" s="263">
        <f t="shared" si="1"/>
        <v>0</v>
      </c>
      <c r="O27" s="264"/>
      <c r="P27" s="265">
        <f t="shared" si="2"/>
        <v>0</v>
      </c>
      <c r="Q27" s="251"/>
      <c r="R27" s="252">
        <f t="shared" si="10"/>
        <v>44926</v>
      </c>
      <c r="S27" s="266">
        <f t="shared" si="3"/>
        <v>0.3</v>
      </c>
      <c r="T27" s="191" t="e">
        <f t="shared" si="7"/>
        <v>#DIV/0!</v>
      </c>
      <c r="U27" s="206" t="e">
        <f t="shared" si="8"/>
        <v>#DIV/0!</v>
      </c>
    </row>
    <row r="28" spans="2:27" ht="17.25" thickBot="1" x14ac:dyDescent="0.35">
      <c r="B28" s="267" t="s">
        <v>557</v>
      </c>
      <c r="C28" s="259">
        <f>+'ANALISIS OCI'!X26</f>
        <v>0</v>
      </c>
      <c r="D28" s="260">
        <f>+'ANALISIS OCI'!Y26</f>
        <v>0</v>
      </c>
      <c r="E28" s="260">
        <f>+'ANALISIS OCI'!Z26</f>
        <v>0</v>
      </c>
      <c r="F28" s="260">
        <f>+'ANALISIS OCI'!AA26</f>
        <v>0</v>
      </c>
      <c r="G28" s="261">
        <f t="shared" si="4"/>
        <v>0</v>
      </c>
      <c r="H28" s="249">
        <f t="shared" si="5"/>
        <v>0</v>
      </c>
      <c r="I28" s="250">
        <f t="shared" si="0"/>
        <v>0</v>
      </c>
      <c r="J28" s="246" t="e">
        <f>'ANALISIS OCI'!AC26</f>
        <v>#DIV/0!</v>
      </c>
      <c r="K28" s="247" t="e">
        <f t="shared" si="9"/>
        <v>#DIV/0!</v>
      </c>
      <c r="L28" s="248" t="e">
        <f t="shared" si="6"/>
        <v>#DIV/0!</v>
      </c>
      <c r="M28" s="262"/>
      <c r="N28" s="263">
        <f t="shared" si="1"/>
        <v>0</v>
      </c>
      <c r="O28" s="264"/>
      <c r="P28" s="265">
        <f t="shared" si="2"/>
        <v>0</v>
      </c>
      <c r="Q28" s="251"/>
      <c r="R28" s="252">
        <f t="shared" si="10"/>
        <v>44926</v>
      </c>
      <c r="S28" s="266">
        <f t="shared" si="3"/>
        <v>0.3</v>
      </c>
      <c r="T28" s="191" t="e">
        <f t="shared" si="7"/>
        <v>#DIV/0!</v>
      </c>
      <c r="U28" s="206" t="e">
        <f t="shared" si="8"/>
        <v>#DIV/0!</v>
      </c>
    </row>
    <row r="29" spans="2:27" ht="17.25" thickBot="1" x14ac:dyDescent="0.35">
      <c r="B29" s="267" t="s">
        <v>558</v>
      </c>
      <c r="C29" s="259">
        <f>+'ANALISIS OCI'!X27</f>
        <v>0</v>
      </c>
      <c r="D29" s="260">
        <f>+'ANALISIS OCI'!Y27</f>
        <v>0</v>
      </c>
      <c r="E29" s="260">
        <f>+'ANALISIS OCI'!Z27</f>
        <v>0</v>
      </c>
      <c r="F29" s="260">
        <f>+'ANALISIS OCI'!AA27</f>
        <v>0</v>
      </c>
      <c r="G29" s="261">
        <f t="shared" si="4"/>
        <v>0</v>
      </c>
      <c r="H29" s="249">
        <f t="shared" si="5"/>
        <v>0</v>
      </c>
      <c r="I29" s="250">
        <f t="shared" si="0"/>
        <v>0</v>
      </c>
      <c r="J29" s="246" t="e">
        <f>'ANALISIS OCI'!AC27</f>
        <v>#DIV/0!</v>
      </c>
      <c r="K29" s="247" t="e">
        <f t="shared" si="9"/>
        <v>#DIV/0!</v>
      </c>
      <c r="L29" s="248" t="e">
        <f t="shared" si="6"/>
        <v>#DIV/0!</v>
      </c>
      <c r="M29" s="262"/>
      <c r="N29" s="263">
        <f t="shared" si="1"/>
        <v>0</v>
      </c>
      <c r="O29" s="264"/>
      <c r="P29" s="265">
        <f t="shared" si="2"/>
        <v>0</v>
      </c>
      <c r="Q29" s="251"/>
      <c r="R29" s="252">
        <f t="shared" si="10"/>
        <v>44926</v>
      </c>
      <c r="S29" s="266">
        <f t="shared" si="3"/>
        <v>0.3</v>
      </c>
      <c r="T29" s="191" t="e">
        <f t="shared" si="7"/>
        <v>#DIV/0!</v>
      </c>
      <c r="U29" s="206" t="e">
        <f t="shared" si="8"/>
        <v>#DIV/0!</v>
      </c>
    </row>
    <row r="30" spans="2:27" ht="43.5" customHeight="1" thickBot="1" x14ac:dyDescent="0.35">
      <c r="B30" s="267" t="s">
        <v>19</v>
      </c>
      <c r="C30" s="259">
        <f>+'ANALISIS OCI'!X28</f>
        <v>0</v>
      </c>
      <c r="D30" s="260">
        <f>+'ANALISIS OCI'!Y28</f>
        <v>0</v>
      </c>
      <c r="E30" s="260">
        <f>+'ANALISIS OCI'!Z28</f>
        <v>0</v>
      </c>
      <c r="F30" s="260">
        <f>+'ANALISIS OCI'!AA28</f>
        <v>0</v>
      </c>
      <c r="G30" s="261">
        <f t="shared" si="4"/>
        <v>0</v>
      </c>
      <c r="H30" s="249">
        <f t="shared" si="5"/>
        <v>0</v>
      </c>
      <c r="I30" s="250">
        <f t="shared" si="0"/>
        <v>0</v>
      </c>
      <c r="J30" s="246" t="e">
        <f>'ANALISIS OCI'!AC28</f>
        <v>#DIV/0!</v>
      </c>
      <c r="K30" s="247" t="e">
        <f t="shared" si="9"/>
        <v>#DIV/0!</v>
      </c>
      <c r="L30" s="248" t="e">
        <f t="shared" si="6"/>
        <v>#DIV/0!</v>
      </c>
      <c r="M30" s="262"/>
      <c r="N30" s="263">
        <f t="shared" si="1"/>
        <v>0</v>
      </c>
      <c r="O30" s="264"/>
      <c r="P30" s="265">
        <f t="shared" si="2"/>
        <v>0</v>
      </c>
      <c r="Q30" s="251"/>
      <c r="R30" s="252">
        <f t="shared" si="10"/>
        <v>44926</v>
      </c>
      <c r="S30" s="266">
        <f t="shared" si="3"/>
        <v>0.3</v>
      </c>
      <c r="T30" s="191" t="e">
        <f t="shared" si="7"/>
        <v>#DIV/0!</v>
      </c>
      <c r="U30" s="206" t="e">
        <f t="shared" si="8"/>
        <v>#DIV/0!</v>
      </c>
    </row>
    <row r="31" spans="2:27" ht="43.5" customHeight="1" thickBot="1" x14ac:dyDescent="0.35">
      <c r="B31" s="267" t="s">
        <v>20</v>
      </c>
      <c r="C31" s="259">
        <f>+'ANALISIS OCI'!X29</f>
        <v>0</v>
      </c>
      <c r="D31" s="260">
        <f>+'ANALISIS OCI'!Y29</f>
        <v>0</v>
      </c>
      <c r="E31" s="260">
        <f>+'ANALISIS OCI'!Z29</f>
        <v>0</v>
      </c>
      <c r="F31" s="260">
        <f>+'ANALISIS OCI'!AA29</f>
        <v>0</v>
      </c>
      <c r="G31" s="261">
        <f t="shared" si="4"/>
        <v>0</v>
      </c>
      <c r="H31" s="249">
        <f t="shared" si="5"/>
        <v>0</v>
      </c>
      <c r="I31" s="250">
        <f t="shared" si="0"/>
        <v>0</v>
      </c>
      <c r="J31" s="246" t="e">
        <f>'ANALISIS OCI'!AC29</f>
        <v>#DIV/0!</v>
      </c>
      <c r="K31" s="247" t="e">
        <f t="shared" si="9"/>
        <v>#DIV/0!</v>
      </c>
      <c r="L31" s="248" t="e">
        <f t="shared" si="6"/>
        <v>#DIV/0!</v>
      </c>
      <c r="M31" s="262"/>
      <c r="N31" s="263">
        <f t="shared" si="1"/>
        <v>0</v>
      </c>
      <c r="O31" s="264"/>
      <c r="P31" s="265">
        <f t="shared" si="2"/>
        <v>0</v>
      </c>
      <c r="Q31" s="251"/>
      <c r="R31" s="252">
        <f t="shared" si="10"/>
        <v>44926</v>
      </c>
      <c r="S31" s="266">
        <f t="shared" si="3"/>
        <v>0.3</v>
      </c>
      <c r="T31" s="191" t="e">
        <f t="shared" si="7"/>
        <v>#DIV/0!</v>
      </c>
      <c r="U31" s="206" t="e">
        <f t="shared" si="8"/>
        <v>#DIV/0!</v>
      </c>
    </row>
    <row r="32" spans="2:27" ht="43.5" customHeight="1" thickBot="1" x14ac:dyDescent="0.35">
      <c r="B32" s="267" t="s">
        <v>21</v>
      </c>
      <c r="C32" s="259">
        <f>+'ANALISIS OCI'!X30</f>
        <v>0</v>
      </c>
      <c r="D32" s="260">
        <f>+'ANALISIS OCI'!Y30</f>
        <v>0</v>
      </c>
      <c r="E32" s="260">
        <f>+'ANALISIS OCI'!Z30</f>
        <v>0</v>
      </c>
      <c r="F32" s="260">
        <f>+'ANALISIS OCI'!AA30</f>
        <v>0</v>
      </c>
      <c r="G32" s="261">
        <f t="shared" si="4"/>
        <v>0</v>
      </c>
      <c r="H32" s="249">
        <f t="shared" si="5"/>
        <v>0</v>
      </c>
      <c r="I32" s="250">
        <f t="shared" si="0"/>
        <v>0</v>
      </c>
      <c r="J32" s="246" t="e">
        <f>'ANALISIS OCI'!AC30</f>
        <v>#DIV/0!</v>
      </c>
      <c r="K32" s="247" t="e">
        <f t="shared" si="9"/>
        <v>#DIV/0!</v>
      </c>
      <c r="L32" s="248" t="e">
        <f t="shared" si="6"/>
        <v>#DIV/0!</v>
      </c>
      <c r="M32" s="262"/>
      <c r="N32" s="263">
        <f t="shared" si="1"/>
        <v>0</v>
      </c>
      <c r="O32" s="264"/>
      <c r="P32" s="265">
        <f t="shared" si="2"/>
        <v>0</v>
      </c>
      <c r="Q32" s="251"/>
      <c r="R32" s="252">
        <f t="shared" si="10"/>
        <v>44926</v>
      </c>
      <c r="S32" s="266">
        <f t="shared" si="3"/>
        <v>0.3</v>
      </c>
      <c r="T32" s="191" t="e">
        <f t="shared" si="7"/>
        <v>#DIV/0!</v>
      </c>
      <c r="U32" s="206" t="e">
        <f t="shared" si="8"/>
        <v>#DIV/0!</v>
      </c>
    </row>
    <row r="33" spans="2:21" ht="43.5" customHeight="1" thickBot="1" x14ac:dyDescent="0.35">
      <c r="B33" s="267" t="s">
        <v>22</v>
      </c>
      <c r="C33" s="259">
        <f>+'ANALISIS OCI'!X31</f>
        <v>0</v>
      </c>
      <c r="D33" s="260">
        <f>+'ANALISIS OCI'!Y31</f>
        <v>0</v>
      </c>
      <c r="E33" s="260">
        <f>+'ANALISIS OCI'!Z31</f>
        <v>0</v>
      </c>
      <c r="F33" s="260">
        <f>+'ANALISIS OCI'!AA31</f>
        <v>0</v>
      </c>
      <c r="G33" s="261">
        <f t="shared" si="4"/>
        <v>0</v>
      </c>
      <c r="H33" s="249">
        <f t="shared" si="5"/>
        <v>0</v>
      </c>
      <c r="I33" s="250">
        <f t="shared" si="0"/>
        <v>0</v>
      </c>
      <c r="J33" s="246" t="e">
        <f>'ANALISIS OCI'!AC31</f>
        <v>#DIV/0!</v>
      </c>
      <c r="K33" s="247" t="e">
        <f t="shared" si="9"/>
        <v>#DIV/0!</v>
      </c>
      <c r="L33" s="248" t="e">
        <f t="shared" si="6"/>
        <v>#DIV/0!</v>
      </c>
      <c r="M33" s="262"/>
      <c r="N33" s="263">
        <f t="shared" si="1"/>
        <v>0</v>
      </c>
      <c r="O33" s="264"/>
      <c r="P33" s="265">
        <f t="shared" si="2"/>
        <v>0</v>
      </c>
      <c r="Q33" s="251"/>
      <c r="R33" s="252">
        <f t="shared" si="10"/>
        <v>44926</v>
      </c>
      <c r="S33" s="266">
        <f t="shared" si="3"/>
        <v>0.3</v>
      </c>
      <c r="T33" s="191" t="e">
        <f t="shared" si="7"/>
        <v>#DIV/0!</v>
      </c>
      <c r="U33" s="206" t="e">
        <f t="shared" si="8"/>
        <v>#DIV/0!</v>
      </c>
    </row>
    <row r="34" spans="2:21" ht="43.5" customHeight="1" thickBot="1" x14ac:dyDescent="0.35">
      <c r="B34" s="267" t="s">
        <v>23</v>
      </c>
      <c r="C34" s="259">
        <f>+'ANALISIS OCI'!X32</f>
        <v>0</v>
      </c>
      <c r="D34" s="260">
        <f>+'ANALISIS OCI'!Y32</f>
        <v>0</v>
      </c>
      <c r="E34" s="260">
        <f>+'ANALISIS OCI'!Z32</f>
        <v>0</v>
      </c>
      <c r="F34" s="260">
        <f>+'ANALISIS OCI'!AA32</f>
        <v>0</v>
      </c>
      <c r="G34" s="261">
        <f t="shared" si="4"/>
        <v>0</v>
      </c>
      <c r="H34" s="249">
        <f t="shared" si="5"/>
        <v>0</v>
      </c>
      <c r="I34" s="250">
        <f t="shared" si="0"/>
        <v>0</v>
      </c>
      <c r="J34" s="246" t="e">
        <f>'ANALISIS OCI'!AC32</f>
        <v>#DIV/0!</v>
      </c>
      <c r="K34" s="247" t="e">
        <f t="shared" si="9"/>
        <v>#DIV/0!</v>
      </c>
      <c r="L34" s="248" t="e">
        <f t="shared" si="6"/>
        <v>#DIV/0!</v>
      </c>
      <c r="M34" s="262"/>
      <c r="N34" s="263">
        <f t="shared" si="1"/>
        <v>0</v>
      </c>
      <c r="O34" s="264"/>
      <c r="P34" s="265">
        <f t="shared" si="2"/>
        <v>0</v>
      </c>
      <c r="Q34" s="251"/>
      <c r="R34" s="252">
        <f t="shared" si="10"/>
        <v>44926</v>
      </c>
      <c r="S34" s="266">
        <f t="shared" si="3"/>
        <v>0.3</v>
      </c>
      <c r="T34" s="191" t="e">
        <f t="shared" si="7"/>
        <v>#DIV/0!</v>
      </c>
      <c r="U34" s="206" t="e">
        <f t="shared" si="8"/>
        <v>#DIV/0!</v>
      </c>
    </row>
    <row r="35" spans="2:21" ht="43.5" customHeight="1" thickBot="1" x14ac:dyDescent="0.35">
      <c r="B35" s="267" t="s">
        <v>24</v>
      </c>
      <c r="C35" s="259">
        <f>+'ANALISIS OCI'!X33</f>
        <v>0</v>
      </c>
      <c r="D35" s="260">
        <f>+'ANALISIS OCI'!Y33</f>
        <v>0</v>
      </c>
      <c r="E35" s="260">
        <f>+'ANALISIS OCI'!Z33</f>
        <v>0</v>
      </c>
      <c r="F35" s="260">
        <f>+'ANALISIS OCI'!AA33</f>
        <v>0</v>
      </c>
      <c r="G35" s="261">
        <f t="shared" si="4"/>
        <v>0</v>
      </c>
      <c r="H35" s="249">
        <f t="shared" si="5"/>
        <v>0</v>
      </c>
      <c r="I35" s="250">
        <f t="shared" si="0"/>
        <v>0</v>
      </c>
      <c r="J35" s="246" t="e">
        <f>'ANALISIS OCI'!AC33</f>
        <v>#DIV/0!</v>
      </c>
      <c r="K35" s="247" t="e">
        <f t="shared" si="9"/>
        <v>#DIV/0!</v>
      </c>
      <c r="L35" s="248" t="e">
        <f t="shared" si="6"/>
        <v>#DIV/0!</v>
      </c>
      <c r="M35" s="262"/>
      <c r="N35" s="263">
        <f t="shared" si="1"/>
        <v>0</v>
      </c>
      <c r="O35" s="264"/>
      <c r="P35" s="265">
        <f t="shared" si="2"/>
        <v>0</v>
      </c>
      <c r="Q35" s="251"/>
      <c r="R35" s="252">
        <f t="shared" si="10"/>
        <v>44926</v>
      </c>
      <c r="S35" s="266">
        <f t="shared" si="3"/>
        <v>0.3</v>
      </c>
      <c r="T35" s="191" t="e">
        <f t="shared" si="7"/>
        <v>#DIV/0!</v>
      </c>
      <c r="U35" s="206" t="e">
        <f t="shared" si="8"/>
        <v>#DIV/0!</v>
      </c>
    </row>
    <row r="36" spans="2:21" ht="43.5" customHeight="1" thickBot="1" x14ac:dyDescent="0.35">
      <c r="B36" s="267" t="s">
        <v>25</v>
      </c>
      <c r="C36" s="259">
        <f>+'ANALISIS OCI'!X34</f>
        <v>0</v>
      </c>
      <c r="D36" s="260">
        <f>+'ANALISIS OCI'!Y34</f>
        <v>0</v>
      </c>
      <c r="E36" s="260">
        <f>+'ANALISIS OCI'!Z34</f>
        <v>0</v>
      </c>
      <c r="F36" s="260">
        <f>+'ANALISIS OCI'!AA34</f>
        <v>0</v>
      </c>
      <c r="G36" s="261">
        <f t="shared" si="4"/>
        <v>0</v>
      </c>
      <c r="H36" s="249">
        <f t="shared" si="5"/>
        <v>0</v>
      </c>
      <c r="I36" s="250">
        <f t="shared" si="0"/>
        <v>0</v>
      </c>
      <c r="J36" s="246" t="e">
        <f>'ANALISIS OCI'!AC34</f>
        <v>#DIV/0!</v>
      </c>
      <c r="K36" s="247" t="e">
        <f t="shared" si="9"/>
        <v>#DIV/0!</v>
      </c>
      <c r="L36" s="248" t="e">
        <f t="shared" si="6"/>
        <v>#DIV/0!</v>
      </c>
      <c r="M36" s="262"/>
      <c r="N36" s="263">
        <f t="shared" si="1"/>
        <v>0</v>
      </c>
      <c r="O36" s="264"/>
      <c r="P36" s="265">
        <f t="shared" si="2"/>
        <v>0</v>
      </c>
      <c r="Q36" s="251"/>
      <c r="R36" s="252">
        <f t="shared" si="10"/>
        <v>44926</v>
      </c>
      <c r="S36" s="266">
        <f t="shared" si="3"/>
        <v>0.3</v>
      </c>
      <c r="T36" s="191" t="e">
        <f t="shared" si="7"/>
        <v>#DIV/0!</v>
      </c>
      <c r="U36" s="206" t="e">
        <f t="shared" si="8"/>
        <v>#DIV/0!</v>
      </c>
    </row>
    <row r="37" spans="2:21" ht="43.5" customHeight="1" thickBot="1" x14ac:dyDescent="0.35">
      <c r="B37" s="267" t="s">
        <v>288</v>
      </c>
      <c r="C37" s="259">
        <f>+'ANALISIS OCI'!X35</f>
        <v>0</v>
      </c>
      <c r="D37" s="260">
        <f>+'ANALISIS OCI'!Y35</f>
        <v>0</v>
      </c>
      <c r="E37" s="260">
        <f>+'ANALISIS OCI'!Z35</f>
        <v>0</v>
      </c>
      <c r="F37" s="260">
        <f>+'ANALISIS OCI'!AA35</f>
        <v>0</v>
      </c>
      <c r="G37" s="261">
        <f t="shared" si="4"/>
        <v>0</v>
      </c>
      <c r="H37" s="249">
        <f t="shared" si="5"/>
        <v>0</v>
      </c>
      <c r="I37" s="250">
        <f t="shared" si="0"/>
        <v>0</v>
      </c>
      <c r="J37" s="246" t="e">
        <f>'ANALISIS OCI'!AC35</f>
        <v>#DIV/0!</v>
      </c>
      <c r="K37" s="247" t="e">
        <f t="shared" si="9"/>
        <v>#DIV/0!</v>
      </c>
      <c r="L37" s="248" t="e">
        <f t="shared" si="6"/>
        <v>#DIV/0!</v>
      </c>
      <c r="M37" s="262"/>
      <c r="N37" s="263">
        <f t="shared" si="1"/>
        <v>0</v>
      </c>
      <c r="O37" s="264"/>
      <c r="P37" s="265">
        <f t="shared" si="2"/>
        <v>0</v>
      </c>
      <c r="Q37" s="251"/>
      <c r="R37" s="252">
        <f t="shared" si="10"/>
        <v>44926</v>
      </c>
      <c r="S37" s="266">
        <f t="shared" si="3"/>
        <v>0.3</v>
      </c>
      <c r="T37" s="191" t="e">
        <f t="shared" si="7"/>
        <v>#DIV/0!</v>
      </c>
      <c r="U37" s="206" t="e">
        <f t="shared" si="8"/>
        <v>#DIV/0!</v>
      </c>
    </row>
    <row r="38" spans="2:21" ht="43.5" customHeight="1" thickBot="1" x14ac:dyDescent="0.35">
      <c r="B38" s="267" t="s">
        <v>289</v>
      </c>
      <c r="C38" s="259">
        <f>+'ANALISIS OCI'!X36</f>
        <v>0</v>
      </c>
      <c r="D38" s="260">
        <f>+'ANALISIS OCI'!Y36</f>
        <v>0</v>
      </c>
      <c r="E38" s="260">
        <f>+'ANALISIS OCI'!Z36</f>
        <v>0</v>
      </c>
      <c r="F38" s="260">
        <f>+'ANALISIS OCI'!AA36</f>
        <v>0</v>
      </c>
      <c r="G38" s="261">
        <f t="shared" si="4"/>
        <v>0</v>
      </c>
      <c r="H38" s="249">
        <f t="shared" si="5"/>
        <v>0</v>
      </c>
      <c r="I38" s="250">
        <f t="shared" si="0"/>
        <v>0</v>
      </c>
      <c r="J38" s="246" t="e">
        <f>'ANALISIS OCI'!AC36</f>
        <v>#DIV/0!</v>
      </c>
      <c r="K38" s="247" t="e">
        <f t="shared" si="9"/>
        <v>#DIV/0!</v>
      </c>
      <c r="L38" s="248" t="e">
        <f t="shared" si="6"/>
        <v>#DIV/0!</v>
      </c>
      <c r="M38" s="262"/>
      <c r="N38" s="263">
        <f t="shared" si="1"/>
        <v>0</v>
      </c>
      <c r="O38" s="264"/>
      <c r="P38" s="265">
        <f t="shared" si="2"/>
        <v>0</v>
      </c>
      <c r="Q38" s="251"/>
      <c r="R38" s="252">
        <f t="shared" si="10"/>
        <v>44926</v>
      </c>
      <c r="S38" s="266">
        <f t="shared" si="3"/>
        <v>0.3</v>
      </c>
      <c r="T38" s="191" t="e">
        <f t="shared" si="7"/>
        <v>#DIV/0!</v>
      </c>
      <c r="U38" s="206" t="e">
        <f t="shared" si="8"/>
        <v>#DIV/0!</v>
      </c>
    </row>
    <row r="39" spans="2:21" ht="43.5" customHeight="1" thickBot="1" x14ac:dyDescent="0.35">
      <c r="B39" s="267" t="s">
        <v>290</v>
      </c>
      <c r="C39" s="259">
        <f>+'ANALISIS OCI'!X37</f>
        <v>0</v>
      </c>
      <c r="D39" s="260">
        <f>+'ANALISIS OCI'!Y37</f>
        <v>0</v>
      </c>
      <c r="E39" s="260">
        <f>+'ANALISIS OCI'!Z37</f>
        <v>0</v>
      </c>
      <c r="F39" s="260">
        <f>+'ANALISIS OCI'!AA37</f>
        <v>0</v>
      </c>
      <c r="G39" s="261">
        <f t="shared" si="4"/>
        <v>0</v>
      </c>
      <c r="H39" s="249">
        <f t="shared" si="5"/>
        <v>0</v>
      </c>
      <c r="I39" s="250">
        <f t="shared" si="0"/>
        <v>0</v>
      </c>
      <c r="J39" s="246" t="e">
        <f>'ANALISIS OCI'!AC37</f>
        <v>#DIV/0!</v>
      </c>
      <c r="K39" s="247" t="e">
        <f t="shared" si="9"/>
        <v>#DIV/0!</v>
      </c>
      <c r="L39" s="248" t="e">
        <f t="shared" si="6"/>
        <v>#DIV/0!</v>
      </c>
      <c r="M39" s="262"/>
      <c r="N39" s="263">
        <f t="shared" si="1"/>
        <v>0</v>
      </c>
      <c r="O39" s="264"/>
      <c r="P39" s="265">
        <f t="shared" si="2"/>
        <v>0</v>
      </c>
      <c r="Q39" s="251"/>
      <c r="R39" s="252">
        <f t="shared" si="10"/>
        <v>44926</v>
      </c>
      <c r="S39" s="266">
        <f t="shared" si="3"/>
        <v>0.3</v>
      </c>
      <c r="T39" s="191" t="e">
        <f t="shared" si="7"/>
        <v>#DIV/0!</v>
      </c>
      <c r="U39" s="206" t="e">
        <f t="shared" si="8"/>
        <v>#DIV/0!</v>
      </c>
    </row>
    <row r="40" spans="2:21" ht="43.5" customHeight="1" thickBot="1" x14ac:dyDescent="0.35">
      <c r="B40" s="267" t="s">
        <v>291</v>
      </c>
      <c r="C40" s="259">
        <f>+'ANALISIS OCI'!X38</f>
        <v>0</v>
      </c>
      <c r="D40" s="260">
        <f>+'ANALISIS OCI'!Y38</f>
        <v>0</v>
      </c>
      <c r="E40" s="260">
        <f>+'ANALISIS OCI'!Z38</f>
        <v>0</v>
      </c>
      <c r="F40" s="260">
        <f>+'ANALISIS OCI'!AA38</f>
        <v>0</v>
      </c>
      <c r="G40" s="261">
        <f t="shared" si="4"/>
        <v>0</v>
      </c>
      <c r="H40" s="249">
        <f t="shared" si="5"/>
        <v>0</v>
      </c>
      <c r="I40" s="250">
        <f t="shared" si="0"/>
        <v>0</v>
      </c>
      <c r="J40" s="246" t="e">
        <f>'ANALISIS OCI'!AC38</f>
        <v>#DIV/0!</v>
      </c>
      <c r="K40" s="247" t="e">
        <f t="shared" si="9"/>
        <v>#DIV/0!</v>
      </c>
      <c r="L40" s="248" t="e">
        <f t="shared" si="6"/>
        <v>#DIV/0!</v>
      </c>
      <c r="M40" s="262"/>
      <c r="N40" s="263">
        <f t="shared" si="1"/>
        <v>0</v>
      </c>
      <c r="O40" s="264"/>
      <c r="P40" s="265">
        <f t="shared" si="2"/>
        <v>0</v>
      </c>
      <c r="Q40" s="251"/>
      <c r="R40" s="252">
        <f t="shared" si="10"/>
        <v>44926</v>
      </c>
      <c r="S40" s="266">
        <f t="shared" si="3"/>
        <v>0.3</v>
      </c>
      <c r="T40" s="191" t="e">
        <f t="shared" si="7"/>
        <v>#DIV/0!</v>
      </c>
      <c r="U40" s="206" t="e">
        <f t="shared" si="8"/>
        <v>#DIV/0!</v>
      </c>
    </row>
    <row r="41" spans="2:21" ht="43.5" customHeight="1" thickBot="1" x14ac:dyDescent="0.35">
      <c r="B41" s="267" t="s">
        <v>292</v>
      </c>
      <c r="C41" s="259">
        <f>+'ANALISIS OCI'!X39</f>
        <v>0</v>
      </c>
      <c r="D41" s="260">
        <f>+'ANALISIS OCI'!Y39</f>
        <v>0</v>
      </c>
      <c r="E41" s="260">
        <f>+'ANALISIS OCI'!Z39</f>
        <v>0</v>
      </c>
      <c r="F41" s="260">
        <f>+'ANALISIS OCI'!AA39</f>
        <v>0</v>
      </c>
      <c r="G41" s="261">
        <f t="shared" si="4"/>
        <v>0</v>
      </c>
      <c r="H41" s="249">
        <f t="shared" si="5"/>
        <v>0</v>
      </c>
      <c r="I41" s="250">
        <f t="shared" si="0"/>
        <v>0</v>
      </c>
      <c r="J41" s="246" t="e">
        <f>'ANALISIS OCI'!AC39</f>
        <v>#DIV/0!</v>
      </c>
      <c r="K41" s="247" t="e">
        <f t="shared" si="9"/>
        <v>#DIV/0!</v>
      </c>
      <c r="L41" s="248" t="e">
        <f t="shared" si="6"/>
        <v>#DIV/0!</v>
      </c>
      <c r="M41" s="262"/>
      <c r="N41" s="263">
        <f t="shared" si="1"/>
        <v>0</v>
      </c>
      <c r="O41" s="264"/>
      <c r="P41" s="265">
        <f t="shared" si="2"/>
        <v>0</v>
      </c>
      <c r="Q41" s="251"/>
      <c r="R41" s="252">
        <f t="shared" si="10"/>
        <v>44926</v>
      </c>
      <c r="S41" s="266">
        <f t="shared" si="3"/>
        <v>0.3</v>
      </c>
      <c r="T41" s="191" t="e">
        <f t="shared" si="7"/>
        <v>#DIV/0!</v>
      </c>
      <c r="U41" s="206" t="e">
        <f t="shared" si="8"/>
        <v>#DIV/0!</v>
      </c>
    </row>
    <row r="42" spans="2:21" ht="43.5" customHeight="1" thickBot="1" x14ac:dyDescent="0.35">
      <c r="B42" s="267" t="s">
        <v>293</v>
      </c>
      <c r="C42" s="259">
        <f>+'ANALISIS OCI'!X40</f>
        <v>0</v>
      </c>
      <c r="D42" s="260">
        <f>+'ANALISIS OCI'!Y40</f>
        <v>0</v>
      </c>
      <c r="E42" s="260">
        <f>+'ANALISIS OCI'!Z40</f>
        <v>0</v>
      </c>
      <c r="F42" s="260">
        <f>+'ANALISIS OCI'!AA40</f>
        <v>0</v>
      </c>
      <c r="G42" s="261">
        <f t="shared" si="4"/>
        <v>0</v>
      </c>
      <c r="H42" s="249">
        <f t="shared" si="5"/>
        <v>0</v>
      </c>
      <c r="I42" s="250">
        <f t="shared" si="0"/>
        <v>0</v>
      </c>
      <c r="J42" s="246" t="e">
        <f>'ANALISIS OCI'!AC40</f>
        <v>#DIV/0!</v>
      </c>
      <c r="K42" s="247" t="e">
        <f t="shared" si="9"/>
        <v>#DIV/0!</v>
      </c>
      <c r="L42" s="248" t="e">
        <f t="shared" si="6"/>
        <v>#DIV/0!</v>
      </c>
      <c r="M42" s="262"/>
      <c r="N42" s="263">
        <f t="shared" si="1"/>
        <v>0</v>
      </c>
      <c r="O42" s="264"/>
      <c r="P42" s="265">
        <f t="shared" si="2"/>
        <v>0</v>
      </c>
      <c r="Q42" s="251"/>
      <c r="R42" s="252">
        <f t="shared" si="10"/>
        <v>44926</v>
      </c>
      <c r="S42" s="266">
        <f t="shared" si="3"/>
        <v>0.3</v>
      </c>
      <c r="T42" s="191" t="e">
        <f t="shared" si="7"/>
        <v>#DIV/0!</v>
      </c>
      <c r="U42" s="206" t="e">
        <f t="shared" si="8"/>
        <v>#DIV/0!</v>
      </c>
    </row>
    <row r="43" spans="2:21" ht="43.5" customHeight="1" thickBot="1" x14ac:dyDescent="0.35">
      <c r="B43" s="267" t="s">
        <v>294</v>
      </c>
      <c r="C43" s="259">
        <f>+'ANALISIS OCI'!X41</f>
        <v>0</v>
      </c>
      <c r="D43" s="260">
        <f>+'ANALISIS OCI'!Y41</f>
        <v>0</v>
      </c>
      <c r="E43" s="260">
        <f>+'ANALISIS OCI'!Z41</f>
        <v>0</v>
      </c>
      <c r="F43" s="260">
        <f>+'ANALISIS OCI'!AA41</f>
        <v>0</v>
      </c>
      <c r="G43" s="261">
        <f t="shared" si="4"/>
        <v>0</v>
      </c>
      <c r="H43" s="249">
        <f t="shared" si="5"/>
        <v>0</v>
      </c>
      <c r="I43" s="250">
        <f t="shared" si="0"/>
        <v>0</v>
      </c>
      <c r="J43" s="246" t="e">
        <f>'ANALISIS OCI'!AC41</f>
        <v>#DIV/0!</v>
      </c>
      <c r="K43" s="247" t="e">
        <f t="shared" si="9"/>
        <v>#DIV/0!</v>
      </c>
      <c r="L43" s="248" t="e">
        <f t="shared" si="6"/>
        <v>#DIV/0!</v>
      </c>
      <c r="M43" s="262"/>
      <c r="N43" s="263">
        <f t="shared" si="1"/>
        <v>0</v>
      </c>
      <c r="O43" s="264"/>
      <c r="P43" s="265">
        <f t="shared" si="2"/>
        <v>0</v>
      </c>
      <c r="Q43" s="251"/>
      <c r="R43" s="252">
        <f t="shared" si="10"/>
        <v>44926</v>
      </c>
      <c r="S43" s="266">
        <f t="shared" si="3"/>
        <v>0.3</v>
      </c>
      <c r="T43" s="191" t="e">
        <f t="shared" si="7"/>
        <v>#DIV/0!</v>
      </c>
      <c r="U43" s="206" t="e">
        <f t="shared" si="8"/>
        <v>#DIV/0!</v>
      </c>
    </row>
    <row r="44" spans="2:21" ht="43.5" customHeight="1" thickBot="1" x14ac:dyDescent="0.35">
      <c r="B44" s="267" t="s">
        <v>295</v>
      </c>
      <c r="C44" s="259">
        <f>+'ANALISIS OCI'!X42</f>
        <v>0</v>
      </c>
      <c r="D44" s="260">
        <f>+'ANALISIS OCI'!Y42</f>
        <v>0</v>
      </c>
      <c r="E44" s="260">
        <f>+'ANALISIS OCI'!Z42</f>
        <v>0</v>
      </c>
      <c r="F44" s="260">
        <f>+'ANALISIS OCI'!AA42</f>
        <v>0</v>
      </c>
      <c r="G44" s="261">
        <f t="shared" si="4"/>
        <v>0</v>
      </c>
      <c r="H44" s="249">
        <f t="shared" si="5"/>
        <v>0</v>
      </c>
      <c r="I44" s="250">
        <f t="shared" si="0"/>
        <v>0</v>
      </c>
      <c r="J44" s="246" t="e">
        <f>'ANALISIS OCI'!AC42</f>
        <v>#DIV/0!</v>
      </c>
      <c r="K44" s="247" t="e">
        <f t="shared" si="9"/>
        <v>#DIV/0!</v>
      </c>
      <c r="L44" s="248" t="e">
        <f t="shared" si="6"/>
        <v>#DIV/0!</v>
      </c>
      <c r="M44" s="262"/>
      <c r="N44" s="263">
        <f t="shared" si="1"/>
        <v>0</v>
      </c>
      <c r="O44" s="264"/>
      <c r="P44" s="265">
        <f t="shared" si="2"/>
        <v>0</v>
      </c>
      <c r="Q44" s="251"/>
      <c r="R44" s="252">
        <f t="shared" si="10"/>
        <v>44926</v>
      </c>
      <c r="S44" s="266">
        <f t="shared" si="3"/>
        <v>0.3</v>
      </c>
      <c r="T44" s="191" t="e">
        <f t="shared" si="7"/>
        <v>#DIV/0!</v>
      </c>
      <c r="U44" s="206" t="e">
        <f t="shared" si="8"/>
        <v>#DIV/0!</v>
      </c>
    </row>
    <row r="45" spans="2:21" ht="43.5" customHeight="1" thickBot="1" x14ac:dyDescent="0.35">
      <c r="B45" s="267" t="s">
        <v>296</v>
      </c>
      <c r="C45" s="259">
        <f>+'ANALISIS OCI'!X43</f>
        <v>0</v>
      </c>
      <c r="D45" s="260">
        <f>+'ANALISIS OCI'!Y43</f>
        <v>0</v>
      </c>
      <c r="E45" s="260">
        <f>+'ANALISIS OCI'!Z43</f>
        <v>0</v>
      </c>
      <c r="F45" s="260">
        <f>+'ANALISIS OCI'!AA43</f>
        <v>0</v>
      </c>
      <c r="G45" s="261">
        <f t="shared" si="4"/>
        <v>0</v>
      </c>
      <c r="H45" s="249">
        <f t="shared" si="5"/>
        <v>0</v>
      </c>
      <c r="I45" s="250">
        <f t="shared" si="0"/>
        <v>0</v>
      </c>
      <c r="J45" s="246" t="e">
        <f>'ANALISIS OCI'!AC43</f>
        <v>#DIV/0!</v>
      </c>
      <c r="K45" s="247" t="e">
        <f t="shared" si="9"/>
        <v>#DIV/0!</v>
      </c>
      <c r="L45" s="248" t="e">
        <f t="shared" si="6"/>
        <v>#DIV/0!</v>
      </c>
      <c r="M45" s="262"/>
      <c r="N45" s="263">
        <f t="shared" si="1"/>
        <v>0</v>
      </c>
      <c r="O45" s="264"/>
      <c r="P45" s="265">
        <f t="shared" si="2"/>
        <v>0</v>
      </c>
      <c r="Q45" s="251"/>
      <c r="R45" s="252">
        <f t="shared" si="10"/>
        <v>44926</v>
      </c>
      <c r="S45" s="266">
        <f t="shared" si="3"/>
        <v>0.3</v>
      </c>
      <c r="T45" s="191" t="e">
        <f t="shared" si="7"/>
        <v>#DIV/0!</v>
      </c>
      <c r="U45" s="206" t="e">
        <f t="shared" si="8"/>
        <v>#DIV/0!</v>
      </c>
    </row>
    <row r="46" spans="2:21" ht="43.5" customHeight="1" thickBot="1" x14ac:dyDescent="0.35">
      <c r="B46" s="270" t="s">
        <v>297</v>
      </c>
      <c r="C46" s="259">
        <f>+'ANALISIS OCI'!X44</f>
        <v>0</v>
      </c>
      <c r="D46" s="260">
        <f>+'ANALISIS OCI'!Y44</f>
        <v>0</v>
      </c>
      <c r="E46" s="260">
        <f>+'ANALISIS OCI'!Z44</f>
        <v>0</v>
      </c>
      <c r="F46" s="260">
        <f>+'ANALISIS OCI'!AA44</f>
        <v>0</v>
      </c>
      <c r="G46" s="261">
        <f t="shared" si="4"/>
        <v>0</v>
      </c>
      <c r="H46" s="249">
        <f t="shared" si="5"/>
        <v>0</v>
      </c>
      <c r="I46" s="250">
        <f t="shared" si="0"/>
        <v>0</v>
      </c>
      <c r="J46" s="246" t="e">
        <f>'ANALISIS OCI'!AC44</f>
        <v>#DIV/0!</v>
      </c>
      <c r="K46" s="247" t="e">
        <f t="shared" si="9"/>
        <v>#DIV/0!</v>
      </c>
      <c r="L46" s="248" t="e">
        <f t="shared" si="6"/>
        <v>#DIV/0!</v>
      </c>
      <c r="M46" s="262"/>
      <c r="N46" s="263">
        <f t="shared" si="1"/>
        <v>0</v>
      </c>
      <c r="O46" s="264"/>
      <c r="P46" s="265">
        <f t="shared" si="2"/>
        <v>0</v>
      </c>
      <c r="Q46" s="251"/>
      <c r="R46" s="252">
        <f t="shared" si="10"/>
        <v>44926</v>
      </c>
      <c r="S46" s="266">
        <f t="shared" si="3"/>
        <v>0.3</v>
      </c>
      <c r="T46" s="191" t="e">
        <f t="shared" si="7"/>
        <v>#DIV/0!</v>
      </c>
      <c r="U46" s="206" t="e">
        <f t="shared" si="8"/>
        <v>#DIV/0!</v>
      </c>
    </row>
    <row r="47" spans="2:21" ht="43.5" customHeight="1" thickBot="1" x14ac:dyDescent="0.35">
      <c r="B47" s="269" t="s">
        <v>298</v>
      </c>
      <c r="C47" s="259">
        <f>+'ANALISIS OCI'!X45</f>
        <v>0</v>
      </c>
      <c r="D47" s="260">
        <f>+'ANALISIS OCI'!Y45</f>
        <v>0</v>
      </c>
      <c r="E47" s="260">
        <f>+'ANALISIS OCI'!Z45</f>
        <v>0</v>
      </c>
      <c r="F47" s="260">
        <f>+'ANALISIS OCI'!AA45</f>
        <v>0</v>
      </c>
      <c r="G47" s="261">
        <f t="shared" si="4"/>
        <v>0</v>
      </c>
      <c r="H47" s="249">
        <f t="shared" si="5"/>
        <v>0</v>
      </c>
      <c r="I47" s="250">
        <f t="shared" si="0"/>
        <v>0</v>
      </c>
      <c r="J47" s="246" t="e">
        <f>'ANALISIS OCI'!AC45</f>
        <v>#DIV/0!</v>
      </c>
      <c r="K47" s="247" t="e">
        <f t="shared" si="9"/>
        <v>#DIV/0!</v>
      </c>
      <c r="L47" s="248" t="e">
        <f t="shared" si="6"/>
        <v>#DIV/0!</v>
      </c>
      <c r="M47" s="262"/>
      <c r="N47" s="263">
        <f t="shared" si="1"/>
        <v>0</v>
      </c>
      <c r="O47" s="264"/>
      <c r="P47" s="265">
        <f t="shared" si="2"/>
        <v>0</v>
      </c>
      <c r="Q47" s="251"/>
      <c r="R47" s="252">
        <f t="shared" si="10"/>
        <v>44926</v>
      </c>
      <c r="S47" s="266">
        <f t="shared" si="3"/>
        <v>0.3</v>
      </c>
      <c r="T47" s="191" t="e">
        <f t="shared" si="7"/>
        <v>#DIV/0!</v>
      </c>
      <c r="U47" s="206" t="e">
        <f t="shared" si="8"/>
        <v>#DIV/0!</v>
      </c>
    </row>
    <row r="48" spans="2:21" ht="63" customHeight="1" thickBot="1" x14ac:dyDescent="0.35">
      <c r="B48" s="269" t="s">
        <v>312</v>
      </c>
      <c r="C48" s="259">
        <f>+'ANALISIS OCI'!X46</f>
        <v>0</v>
      </c>
      <c r="D48" s="260">
        <f>+'ANALISIS OCI'!Y46</f>
        <v>0</v>
      </c>
      <c r="E48" s="260">
        <f>+'ANALISIS OCI'!Z46</f>
        <v>0</v>
      </c>
      <c r="F48" s="260">
        <f>+'ANALISIS OCI'!AA46</f>
        <v>0</v>
      </c>
      <c r="G48" s="261">
        <f t="shared" ref="G48:G92" si="11">SUM(C48:F48)</f>
        <v>0</v>
      </c>
      <c r="H48" s="249">
        <f t="shared" ref="H48:H92" si="12">IF(G48=0,0,IF(($C48/$G48)&gt;=0.2,"Extremo",+IF((($C48/G48)+($D48/$G48))&gt;=0.3,"Alto",+IF((($C48/$G48)+($D48/$G48)+($E48/$G48))&gt;=0.4,"Moderado",+IF(($C48/$G48)+($D48/$G48)+($E48/$G48)+($F48/$G48)&gt;=0.5,"Bajo",IF(G48=0,0))))))</f>
        <v>0</v>
      </c>
      <c r="I48" s="250">
        <f t="shared" ref="I48:I92" si="13">(IF(H48="Extremo",50%,(IF(H48="Alto",40%,IF(H48="Moderado",15%,IF(H48="Bajo",10%,0))))))</f>
        <v>0</v>
      </c>
      <c r="J48" s="246" t="e">
        <f>'ANALISIS OCI'!AC46</f>
        <v>#DIV/0!</v>
      </c>
      <c r="K48" s="247" t="e">
        <f t="shared" si="9"/>
        <v>#DIV/0!</v>
      </c>
      <c r="L48" s="248" t="e">
        <f t="shared" si="6"/>
        <v>#DIV/0!</v>
      </c>
      <c r="M48" s="262"/>
      <c r="N48" s="263">
        <f t="shared" ref="N48:N92" si="14">IF(M48="Si",100%,IF(M48="No",0,0))</f>
        <v>0</v>
      </c>
      <c r="O48" s="264"/>
      <c r="P48" s="265">
        <f t="shared" ref="P48:P92" si="15">IF(O48="Si",20%,IF(O48="No",0,0))</f>
        <v>0</v>
      </c>
      <c r="Q48" s="251"/>
      <c r="R48" s="252">
        <f t="shared" ref="R48:R92" si="16">+$C$6-Q48</f>
        <v>44926</v>
      </c>
      <c r="S48" s="266">
        <f t="shared" ref="S48:S92" si="17">IF(R48&gt;=1080,30%,IF(R48&gt;=720,20%,IF(R48&gt;=360,10%,IF(R48&lt;=359,0%,0))))</f>
        <v>0.3</v>
      </c>
      <c r="T48" s="191" t="e">
        <f t="shared" ref="T48:T92" si="18">IF(N48=100%,100%,(L48+P48+S48))</f>
        <v>#DIV/0!</v>
      </c>
      <c r="U48" s="206" t="e">
        <f t="shared" si="8"/>
        <v>#DIV/0!</v>
      </c>
    </row>
    <row r="49" spans="2:21" ht="63" customHeight="1" thickBot="1" x14ac:dyDescent="0.35">
      <c r="B49" s="269" t="s">
        <v>313</v>
      </c>
      <c r="C49" s="259">
        <f>+'ANALISIS OCI'!X47</f>
        <v>0</v>
      </c>
      <c r="D49" s="260">
        <f>+'ANALISIS OCI'!Y47</f>
        <v>0</v>
      </c>
      <c r="E49" s="260">
        <f>+'ANALISIS OCI'!Z47</f>
        <v>0</v>
      </c>
      <c r="F49" s="260">
        <f>+'ANALISIS OCI'!AA47</f>
        <v>0</v>
      </c>
      <c r="G49" s="261">
        <f t="shared" si="11"/>
        <v>0</v>
      </c>
      <c r="H49" s="249">
        <f t="shared" si="12"/>
        <v>0</v>
      </c>
      <c r="I49" s="250">
        <f t="shared" si="13"/>
        <v>0</v>
      </c>
      <c r="J49" s="246" t="e">
        <f>'ANALISIS OCI'!AC47</f>
        <v>#DIV/0!</v>
      </c>
      <c r="K49" s="247" t="e">
        <f t="shared" si="9"/>
        <v>#DIV/0!</v>
      </c>
      <c r="L49" s="248" t="e">
        <f t="shared" si="6"/>
        <v>#DIV/0!</v>
      </c>
      <c r="M49" s="262"/>
      <c r="N49" s="263">
        <f t="shared" si="14"/>
        <v>0</v>
      </c>
      <c r="O49" s="264"/>
      <c r="P49" s="265">
        <f t="shared" si="15"/>
        <v>0</v>
      </c>
      <c r="Q49" s="251"/>
      <c r="R49" s="252">
        <f t="shared" si="16"/>
        <v>44926</v>
      </c>
      <c r="S49" s="266">
        <f t="shared" si="17"/>
        <v>0.3</v>
      </c>
      <c r="T49" s="191" t="e">
        <f t="shared" si="18"/>
        <v>#DIV/0!</v>
      </c>
      <c r="U49" s="206" t="e">
        <f t="shared" si="8"/>
        <v>#DIV/0!</v>
      </c>
    </row>
    <row r="50" spans="2:21" ht="63" customHeight="1" thickBot="1" x14ac:dyDescent="0.35">
      <c r="B50" s="269" t="s">
        <v>314</v>
      </c>
      <c r="C50" s="259">
        <f>+'ANALISIS OCI'!X48</f>
        <v>0</v>
      </c>
      <c r="D50" s="260">
        <f>+'ANALISIS OCI'!Y48</f>
        <v>0</v>
      </c>
      <c r="E50" s="260">
        <f>+'ANALISIS OCI'!Z48</f>
        <v>0</v>
      </c>
      <c r="F50" s="260">
        <f>+'ANALISIS OCI'!AA48</f>
        <v>0</v>
      </c>
      <c r="G50" s="261">
        <f t="shared" si="11"/>
        <v>0</v>
      </c>
      <c r="H50" s="249">
        <f t="shared" si="12"/>
        <v>0</v>
      </c>
      <c r="I50" s="250">
        <f t="shared" si="13"/>
        <v>0</v>
      </c>
      <c r="J50" s="246" t="e">
        <f>'ANALISIS OCI'!AC48</f>
        <v>#DIV/0!</v>
      </c>
      <c r="K50" s="247" t="e">
        <f t="shared" si="9"/>
        <v>#DIV/0!</v>
      </c>
      <c r="L50" s="248" t="e">
        <f t="shared" si="6"/>
        <v>#DIV/0!</v>
      </c>
      <c r="M50" s="262"/>
      <c r="N50" s="263">
        <f t="shared" si="14"/>
        <v>0</v>
      </c>
      <c r="O50" s="264"/>
      <c r="P50" s="265">
        <f t="shared" si="15"/>
        <v>0</v>
      </c>
      <c r="Q50" s="251"/>
      <c r="R50" s="252">
        <f t="shared" si="16"/>
        <v>44926</v>
      </c>
      <c r="S50" s="266">
        <f t="shared" si="17"/>
        <v>0.3</v>
      </c>
      <c r="T50" s="191" t="e">
        <f t="shared" si="18"/>
        <v>#DIV/0!</v>
      </c>
      <c r="U50" s="206" t="e">
        <f t="shared" si="8"/>
        <v>#DIV/0!</v>
      </c>
    </row>
    <row r="51" spans="2:21" ht="63" customHeight="1" thickBot="1" x14ac:dyDescent="0.35">
      <c r="B51" s="269" t="s">
        <v>315</v>
      </c>
      <c r="C51" s="259">
        <f>+'ANALISIS OCI'!X49</f>
        <v>0</v>
      </c>
      <c r="D51" s="260">
        <f>+'ANALISIS OCI'!Y49</f>
        <v>0</v>
      </c>
      <c r="E51" s="260">
        <f>+'ANALISIS OCI'!Z49</f>
        <v>0</v>
      </c>
      <c r="F51" s="260">
        <f>+'ANALISIS OCI'!AA49</f>
        <v>0</v>
      </c>
      <c r="G51" s="261">
        <f t="shared" si="11"/>
        <v>0</v>
      </c>
      <c r="H51" s="249">
        <f t="shared" si="12"/>
        <v>0</v>
      </c>
      <c r="I51" s="250">
        <f t="shared" si="13"/>
        <v>0</v>
      </c>
      <c r="J51" s="246" t="e">
        <f>'ANALISIS OCI'!AC49</f>
        <v>#DIV/0!</v>
      </c>
      <c r="K51" s="247" t="e">
        <f t="shared" si="9"/>
        <v>#DIV/0!</v>
      </c>
      <c r="L51" s="248" t="e">
        <f t="shared" si="6"/>
        <v>#DIV/0!</v>
      </c>
      <c r="M51" s="262"/>
      <c r="N51" s="263">
        <f t="shared" si="14"/>
        <v>0</v>
      </c>
      <c r="O51" s="264"/>
      <c r="P51" s="265">
        <f t="shared" si="15"/>
        <v>0</v>
      </c>
      <c r="Q51" s="251"/>
      <c r="R51" s="252">
        <f t="shared" si="16"/>
        <v>44926</v>
      </c>
      <c r="S51" s="266">
        <f t="shared" si="17"/>
        <v>0.3</v>
      </c>
      <c r="T51" s="191" t="e">
        <f t="shared" si="18"/>
        <v>#DIV/0!</v>
      </c>
      <c r="U51" s="206" t="e">
        <f t="shared" si="8"/>
        <v>#DIV/0!</v>
      </c>
    </row>
    <row r="52" spans="2:21" ht="63" customHeight="1" thickBot="1" x14ac:dyDescent="0.35">
      <c r="B52" s="269" t="s">
        <v>316</v>
      </c>
      <c r="C52" s="259">
        <f>+'ANALISIS OCI'!X50</f>
        <v>0</v>
      </c>
      <c r="D52" s="260">
        <f>+'ANALISIS OCI'!Y50</f>
        <v>0</v>
      </c>
      <c r="E52" s="260">
        <f>+'ANALISIS OCI'!Z50</f>
        <v>0</v>
      </c>
      <c r="F52" s="260">
        <f>+'ANALISIS OCI'!AA50</f>
        <v>0</v>
      </c>
      <c r="G52" s="261">
        <f t="shared" si="11"/>
        <v>0</v>
      </c>
      <c r="H52" s="249">
        <f t="shared" si="12"/>
        <v>0</v>
      </c>
      <c r="I52" s="250">
        <f t="shared" si="13"/>
        <v>0</v>
      </c>
      <c r="J52" s="246" t="e">
        <f>'ANALISIS OCI'!AC50</f>
        <v>#DIV/0!</v>
      </c>
      <c r="K52" s="247" t="e">
        <f t="shared" si="9"/>
        <v>#DIV/0!</v>
      </c>
      <c r="L52" s="248" t="e">
        <f t="shared" si="6"/>
        <v>#DIV/0!</v>
      </c>
      <c r="M52" s="262"/>
      <c r="N52" s="263">
        <f t="shared" si="14"/>
        <v>0</v>
      </c>
      <c r="O52" s="264"/>
      <c r="P52" s="265">
        <f t="shared" si="15"/>
        <v>0</v>
      </c>
      <c r="Q52" s="251"/>
      <c r="R52" s="252">
        <f t="shared" si="16"/>
        <v>44926</v>
      </c>
      <c r="S52" s="266">
        <f t="shared" si="17"/>
        <v>0.3</v>
      </c>
      <c r="T52" s="191" t="e">
        <f t="shared" si="18"/>
        <v>#DIV/0!</v>
      </c>
      <c r="U52" s="206" t="e">
        <f t="shared" si="8"/>
        <v>#DIV/0!</v>
      </c>
    </row>
    <row r="53" spans="2:21" ht="63" customHeight="1" thickBot="1" x14ac:dyDescent="0.35">
      <c r="B53" s="269" t="s">
        <v>317</v>
      </c>
      <c r="C53" s="259">
        <f>+'ANALISIS OCI'!X51</f>
        <v>0</v>
      </c>
      <c r="D53" s="260">
        <f>+'ANALISIS OCI'!Y51</f>
        <v>0</v>
      </c>
      <c r="E53" s="260">
        <f>+'ANALISIS OCI'!Z51</f>
        <v>0</v>
      </c>
      <c r="F53" s="260">
        <f>+'ANALISIS OCI'!AA51</f>
        <v>0</v>
      </c>
      <c r="G53" s="261">
        <f t="shared" si="11"/>
        <v>0</v>
      </c>
      <c r="H53" s="249">
        <f t="shared" si="12"/>
        <v>0</v>
      </c>
      <c r="I53" s="250">
        <f t="shared" si="13"/>
        <v>0</v>
      </c>
      <c r="J53" s="246" t="e">
        <f>'ANALISIS OCI'!AC51</f>
        <v>#DIV/0!</v>
      </c>
      <c r="K53" s="247" t="e">
        <f t="shared" si="9"/>
        <v>#DIV/0!</v>
      </c>
      <c r="L53" s="248" t="e">
        <f t="shared" si="6"/>
        <v>#DIV/0!</v>
      </c>
      <c r="M53" s="262"/>
      <c r="N53" s="263">
        <f t="shared" si="14"/>
        <v>0</v>
      </c>
      <c r="O53" s="264"/>
      <c r="P53" s="265">
        <f t="shared" si="15"/>
        <v>0</v>
      </c>
      <c r="Q53" s="251"/>
      <c r="R53" s="252">
        <f t="shared" si="16"/>
        <v>44926</v>
      </c>
      <c r="S53" s="266">
        <f t="shared" si="17"/>
        <v>0.3</v>
      </c>
      <c r="T53" s="191" t="e">
        <f t="shared" si="18"/>
        <v>#DIV/0!</v>
      </c>
      <c r="U53" s="206" t="e">
        <f t="shared" si="8"/>
        <v>#DIV/0!</v>
      </c>
    </row>
    <row r="54" spans="2:21" ht="63" customHeight="1" thickBot="1" x14ac:dyDescent="0.35">
      <c r="B54" s="271" t="s">
        <v>318</v>
      </c>
      <c r="C54" s="259">
        <f>+'ANALISIS OCI'!X52</f>
        <v>0</v>
      </c>
      <c r="D54" s="260">
        <f>+'ANALISIS OCI'!Y52</f>
        <v>0</v>
      </c>
      <c r="E54" s="260">
        <f>+'ANALISIS OCI'!Z52</f>
        <v>0</v>
      </c>
      <c r="F54" s="260">
        <f>+'ANALISIS OCI'!AA52</f>
        <v>0</v>
      </c>
      <c r="G54" s="261">
        <f t="shared" si="11"/>
        <v>0</v>
      </c>
      <c r="H54" s="249">
        <f t="shared" si="12"/>
        <v>0</v>
      </c>
      <c r="I54" s="250">
        <f t="shared" si="13"/>
        <v>0</v>
      </c>
      <c r="J54" s="246" t="e">
        <f>'ANALISIS OCI'!AC52</f>
        <v>#DIV/0!</v>
      </c>
      <c r="K54" s="247" t="e">
        <f t="shared" si="9"/>
        <v>#DIV/0!</v>
      </c>
      <c r="L54" s="248" t="e">
        <f t="shared" si="6"/>
        <v>#DIV/0!</v>
      </c>
      <c r="M54" s="262"/>
      <c r="N54" s="263">
        <f t="shared" si="14"/>
        <v>0</v>
      </c>
      <c r="O54" s="264"/>
      <c r="P54" s="265">
        <f t="shared" si="15"/>
        <v>0</v>
      </c>
      <c r="Q54" s="251"/>
      <c r="R54" s="252">
        <f t="shared" si="16"/>
        <v>44926</v>
      </c>
      <c r="S54" s="266">
        <f t="shared" si="17"/>
        <v>0.3</v>
      </c>
      <c r="T54" s="191" t="e">
        <f t="shared" si="18"/>
        <v>#DIV/0!</v>
      </c>
      <c r="U54" s="206" t="e">
        <f t="shared" si="8"/>
        <v>#DIV/0!</v>
      </c>
    </row>
    <row r="55" spans="2:21" ht="63" customHeight="1" thickBot="1" x14ac:dyDescent="0.35">
      <c r="B55" s="268" t="s">
        <v>319</v>
      </c>
      <c r="C55" s="259">
        <f>+'ANALISIS OCI'!X53</f>
        <v>0</v>
      </c>
      <c r="D55" s="260">
        <f>+'ANALISIS OCI'!Y53</f>
        <v>0</v>
      </c>
      <c r="E55" s="260">
        <f>+'ANALISIS OCI'!Z53</f>
        <v>0</v>
      </c>
      <c r="F55" s="260">
        <f>+'ANALISIS OCI'!AA53</f>
        <v>0</v>
      </c>
      <c r="G55" s="261">
        <f t="shared" si="11"/>
        <v>0</v>
      </c>
      <c r="H55" s="249">
        <f t="shared" si="12"/>
        <v>0</v>
      </c>
      <c r="I55" s="250">
        <f t="shared" si="13"/>
        <v>0</v>
      </c>
      <c r="J55" s="246" t="e">
        <f>'ANALISIS OCI'!AC53</f>
        <v>#DIV/0!</v>
      </c>
      <c r="K55" s="247" t="e">
        <f t="shared" si="9"/>
        <v>#DIV/0!</v>
      </c>
      <c r="L55" s="248" t="e">
        <f t="shared" si="6"/>
        <v>#DIV/0!</v>
      </c>
      <c r="M55" s="262"/>
      <c r="N55" s="263">
        <f t="shared" si="14"/>
        <v>0</v>
      </c>
      <c r="O55" s="264"/>
      <c r="P55" s="265">
        <f t="shared" si="15"/>
        <v>0</v>
      </c>
      <c r="Q55" s="251"/>
      <c r="R55" s="252">
        <f t="shared" si="16"/>
        <v>44926</v>
      </c>
      <c r="S55" s="266">
        <f t="shared" si="17"/>
        <v>0.3</v>
      </c>
      <c r="T55" s="191" t="e">
        <f t="shared" si="18"/>
        <v>#DIV/0!</v>
      </c>
      <c r="U55" s="206" t="e">
        <f t="shared" si="8"/>
        <v>#DIV/0!</v>
      </c>
    </row>
    <row r="56" spans="2:21" ht="63" customHeight="1" thickBot="1" x14ac:dyDescent="0.35">
      <c r="B56" s="192" t="s">
        <v>320</v>
      </c>
      <c r="C56" s="259">
        <f>+'ANALISIS OCI'!X54</f>
        <v>0</v>
      </c>
      <c r="D56" s="260">
        <f>+'ANALISIS OCI'!Y54</f>
        <v>0</v>
      </c>
      <c r="E56" s="260">
        <f>+'ANALISIS OCI'!Z54</f>
        <v>0</v>
      </c>
      <c r="F56" s="260">
        <f>+'ANALISIS OCI'!AA54</f>
        <v>0</v>
      </c>
      <c r="G56" s="261">
        <f t="shared" si="11"/>
        <v>0</v>
      </c>
      <c r="H56" s="249">
        <f t="shared" si="12"/>
        <v>0</v>
      </c>
      <c r="I56" s="250">
        <f t="shared" si="13"/>
        <v>0</v>
      </c>
      <c r="J56" s="246" t="e">
        <f>'ANALISIS OCI'!AC54</f>
        <v>#DIV/0!</v>
      </c>
      <c r="K56" s="247" t="e">
        <f t="shared" si="9"/>
        <v>#DIV/0!</v>
      </c>
      <c r="L56" s="248" t="e">
        <f t="shared" si="6"/>
        <v>#DIV/0!</v>
      </c>
      <c r="M56" s="262"/>
      <c r="N56" s="263">
        <f t="shared" si="14"/>
        <v>0</v>
      </c>
      <c r="O56" s="264"/>
      <c r="P56" s="265">
        <f t="shared" si="15"/>
        <v>0</v>
      </c>
      <c r="Q56" s="251"/>
      <c r="R56" s="252">
        <f t="shared" si="16"/>
        <v>44926</v>
      </c>
      <c r="S56" s="266">
        <f t="shared" si="17"/>
        <v>0.3</v>
      </c>
      <c r="T56" s="191" t="e">
        <f t="shared" si="18"/>
        <v>#DIV/0!</v>
      </c>
      <c r="U56" s="206" t="e">
        <f t="shared" si="8"/>
        <v>#DIV/0!</v>
      </c>
    </row>
    <row r="57" spans="2:21" ht="63" customHeight="1" thickBot="1" x14ac:dyDescent="0.35">
      <c r="B57" s="192" t="s">
        <v>321</v>
      </c>
      <c r="C57" s="259">
        <f>+'ANALISIS OCI'!X55</f>
        <v>0</v>
      </c>
      <c r="D57" s="260">
        <f>+'ANALISIS OCI'!Y55</f>
        <v>0</v>
      </c>
      <c r="E57" s="260">
        <f>+'ANALISIS OCI'!Z55</f>
        <v>0</v>
      </c>
      <c r="F57" s="260">
        <f>+'ANALISIS OCI'!AA55</f>
        <v>0</v>
      </c>
      <c r="G57" s="261">
        <f t="shared" si="11"/>
        <v>0</v>
      </c>
      <c r="H57" s="249">
        <f t="shared" si="12"/>
        <v>0</v>
      </c>
      <c r="I57" s="250">
        <f t="shared" si="13"/>
        <v>0</v>
      </c>
      <c r="J57" s="246" t="e">
        <f>'ANALISIS OCI'!AC55</f>
        <v>#DIV/0!</v>
      </c>
      <c r="K57" s="247" t="e">
        <f t="shared" si="9"/>
        <v>#DIV/0!</v>
      </c>
      <c r="L57" s="248" t="e">
        <f t="shared" si="6"/>
        <v>#DIV/0!</v>
      </c>
      <c r="M57" s="262"/>
      <c r="N57" s="263">
        <f t="shared" si="14"/>
        <v>0</v>
      </c>
      <c r="O57" s="264"/>
      <c r="P57" s="265">
        <f t="shared" si="15"/>
        <v>0</v>
      </c>
      <c r="Q57" s="251"/>
      <c r="R57" s="252">
        <f t="shared" si="16"/>
        <v>44926</v>
      </c>
      <c r="S57" s="266">
        <f t="shared" si="17"/>
        <v>0.3</v>
      </c>
      <c r="T57" s="191" t="e">
        <f t="shared" si="18"/>
        <v>#DIV/0!</v>
      </c>
      <c r="U57" s="206" t="e">
        <f t="shared" si="8"/>
        <v>#DIV/0!</v>
      </c>
    </row>
    <row r="58" spans="2:21" ht="63" customHeight="1" thickBot="1" x14ac:dyDescent="0.35">
      <c r="B58" s="192" t="s">
        <v>322</v>
      </c>
      <c r="C58" s="259">
        <f>+'ANALISIS OCI'!X56</f>
        <v>0</v>
      </c>
      <c r="D58" s="260">
        <f>+'ANALISIS OCI'!Y56</f>
        <v>0</v>
      </c>
      <c r="E58" s="260">
        <f>+'ANALISIS OCI'!Z56</f>
        <v>0</v>
      </c>
      <c r="F58" s="260">
        <f>+'ANALISIS OCI'!AA56</f>
        <v>0</v>
      </c>
      <c r="G58" s="261">
        <f t="shared" si="11"/>
        <v>0</v>
      </c>
      <c r="H58" s="249">
        <f t="shared" si="12"/>
        <v>0</v>
      </c>
      <c r="I58" s="250">
        <f t="shared" si="13"/>
        <v>0</v>
      </c>
      <c r="J58" s="246" t="e">
        <f>'ANALISIS OCI'!AC56</f>
        <v>#DIV/0!</v>
      </c>
      <c r="K58" s="247" t="e">
        <f t="shared" si="9"/>
        <v>#DIV/0!</v>
      </c>
      <c r="L58" s="248" t="e">
        <f t="shared" si="6"/>
        <v>#DIV/0!</v>
      </c>
      <c r="M58" s="262"/>
      <c r="N58" s="263">
        <f t="shared" si="14"/>
        <v>0</v>
      </c>
      <c r="O58" s="264"/>
      <c r="P58" s="265">
        <f t="shared" si="15"/>
        <v>0</v>
      </c>
      <c r="Q58" s="251"/>
      <c r="R58" s="252">
        <f t="shared" si="16"/>
        <v>44926</v>
      </c>
      <c r="S58" s="266">
        <f t="shared" si="17"/>
        <v>0.3</v>
      </c>
      <c r="T58" s="191" t="e">
        <f t="shared" si="18"/>
        <v>#DIV/0!</v>
      </c>
      <c r="U58" s="206" t="e">
        <f t="shared" si="8"/>
        <v>#DIV/0!</v>
      </c>
    </row>
    <row r="59" spans="2:21" ht="63" customHeight="1" thickBot="1" x14ac:dyDescent="0.35">
      <c r="B59" s="192" t="s">
        <v>323</v>
      </c>
      <c r="C59" s="259">
        <f>+'ANALISIS OCI'!X57</f>
        <v>0</v>
      </c>
      <c r="D59" s="260">
        <f>+'ANALISIS OCI'!Y57</f>
        <v>0</v>
      </c>
      <c r="E59" s="260">
        <f>+'ANALISIS OCI'!Z57</f>
        <v>0</v>
      </c>
      <c r="F59" s="260">
        <f>+'ANALISIS OCI'!AA57</f>
        <v>0</v>
      </c>
      <c r="G59" s="261">
        <f t="shared" si="11"/>
        <v>0</v>
      </c>
      <c r="H59" s="249">
        <f t="shared" si="12"/>
        <v>0</v>
      </c>
      <c r="I59" s="250">
        <f t="shared" si="13"/>
        <v>0</v>
      </c>
      <c r="J59" s="246" t="e">
        <f>'ANALISIS OCI'!AC57</f>
        <v>#DIV/0!</v>
      </c>
      <c r="K59" s="247" t="e">
        <f t="shared" si="9"/>
        <v>#DIV/0!</v>
      </c>
      <c r="L59" s="248" t="e">
        <f t="shared" si="6"/>
        <v>#DIV/0!</v>
      </c>
      <c r="M59" s="262"/>
      <c r="N59" s="263">
        <f t="shared" si="14"/>
        <v>0</v>
      </c>
      <c r="O59" s="264"/>
      <c r="P59" s="265">
        <f t="shared" si="15"/>
        <v>0</v>
      </c>
      <c r="Q59" s="251"/>
      <c r="R59" s="252">
        <f t="shared" si="16"/>
        <v>44926</v>
      </c>
      <c r="S59" s="266">
        <f t="shared" si="17"/>
        <v>0.3</v>
      </c>
      <c r="T59" s="191" t="e">
        <f t="shared" si="18"/>
        <v>#DIV/0!</v>
      </c>
      <c r="U59" s="206" t="e">
        <f t="shared" si="8"/>
        <v>#DIV/0!</v>
      </c>
    </row>
    <row r="60" spans="2:21" ht="63" customHeight="1" thickBot="1" x14ac:dyDescent="0.35">
      <c r="B60" s="192" t="s">
        <v>324</v>
      </c>
      <c r="C60" s="259">
        <f>+'ANALISIS OCI'!X58</f>
        <v>0</v>
      </c>
      <c r="D60" s="260">
        <f>+'ANALISIS OCI'!Y58</f>
        <v>0</v>
      </c>
      <c r="E60" s="260">
        <f>+'ANALISIS OCI'!Z58</f>
        <v>0</v>
      </c>
      <c r="F60" s="260">
        <f>+'ANALISIS OCI'!AA58</f>
        <v>0</v>
      </c>
      <c r="G60" s="261">
        <f t="shared" si="11"/>
        <v>0</v>
      </c>
      <c r="H60" s="249">
        <f t="shared" si="12"/>
        <v>0</v>
      </c>
      <c r="I60" s="250">
        <f t="shared" si="13"/>
        <v>0</v>
      </c>
      <c r="J60" s="246" t="e">
        <f>'ANALISIS OCI'!AC58</f>
        <v>#DIV/0!</v>
      </c>
      <c r="K60" s="247" t="e">
        <f t="shared" si="9"/>
        <v>#DIV/0!</v>
      </c>
      <c r="L60" s="248" t="e">
        <f t="shared" si="6"/>
        <v>#DIV/0!</v>
      </c>
      <c r="M60" s="262"/>
      <c r="N60" s="263">
        <f t="shared" si="14"/>
        <v>0</v>
      </c>
      <c r="O60" s="264"/>
      <c r="P60" s="265">
        <f t="shared" si="15"/>
        <v>0</v>
      </c>
      <c r="Q60" s="251"/>
      <c r="R60" s="252">
        <f t="shared" si="16"/>
        <v>44926</v>
      </c>
      <c r="S60" s="266">
        <f t="shared" si="17"/>
        <v>0.3</v>
      </c>
      <c r="T60" s="191" t="e">
        <f t="shared" si="18"/>
        <v>#DIV/0!</v>
      </c>
      <c r="U60" s="206" t="e">
        <f t="shared" si="8"/>
        <v>#DIV/0!</v>
      </c>
    </row>
    <row r="61" spans="2:21" ht="63" customHeight="1" thickBot="1" x14ac:dyDescent="0.35">
      <c r="B61" s="192" t="s">
        <v>325</v>
      </c>
      <c r="C61" s="259">
        <f>+'ANALISIS OCI'!X59</f>
        <v>0</v>
      </c>
      <c r="D61" s="260">
        <f>+'ANALISIS OCI'!Y59</f>
        <v>0</v>
      </c>
      <c r="E61" s="260">
        <f>+'ANALISIS OCI'!Z59</f>
        <v>0</v>
      </c>
      <c r="F61" s="260">
        <f>+'ANALISIS OCI'!AA59</f>
        <v>0</v>
      </c>
      <c r="G61" s="261">
        <f t="shared" si="11"/>
        <v>0</v>
      </c>
      <c r="H61" s="249">
        <f t="shared" si="12"/>
        <v>0</v>
      </c>
      <c r="I61" s="250">
        <f t="shared" si="13"/>
        <v>0</v>
      </c>
      <c r="J61" s="246" t="e">
        <f>'ANALISIS OCI'!AC59</f>
        <v>#DIV/0!</v>
      </c>
      <c r="K61" s="247" t="e">
        <f t="shared" si="9"/>
        <v>#DIV/0!</v>
      </c>
      <c r="L61" s="248" t="e">
        <f t="shared" si="6"/>
        <v>#DIV/0!</v>
      </c>
      <c r="M61" s="262"/>
      <c r="N61" s="263">
        <f t="shared" si="14"/>
        <v>0</v>
      </c>
      <c r="O61" s="264"/>
      <c r="P61" s="265">
        <f t="shared" si="15"/>
        <v>0</v>
      </c>
      <c r="Q61" s="251"/>
      <c r="R61" s="252">
        <f t="shared" si="16"/>
        <v>44926</v>
      </c>
      <c r="S61" s="266">
        <f t="shared" si="17"/>
        <v>0.3</v>
      </c>
      <c r="T61" s="191" t="e">
        <f t="shared" si="18"/>
        <v>#DIV/0!</v>
      </c>
      <c r="U61" s="206" t="e">
        <f t="shared" si="8"/>
        <v>#DIV/0!</v>
      </c>
    </row>
    <row r="62" spans="2:21" ht="63" customHeight="1" thickBot="1" x14ac:dyDescent="0.35">
      <c r="B62" s="192" t="s">
        <v>326</v>
      </c>
      <c r="C62" s="259">
        <f>+'ANALISIS OCI'!X60</f>
        <v>0</v>
      </c>
      <c r="D62" s="260">
        <f>+'ANALISIS OCI'!Y60</f>
        <v>0</v>
      </c>
      <c r="E62" s="260">
        <f>+'ANALISIS OCI'!Z60</f>
        <v>0</v>
      </c>
      <c r="F62" s="260">
        <f>+'ANALISIS OCI'!AA60</f>
        <v>0</v>
      </c>
      <c r="G62" s="261">
        <f t="shared" si="11"/>
        <v>0</v>
      </c>
      <c r="H62" s="249">
        <f t="shared" si="12"/>
        <v>0</v>
      </c>
      <c r="I62" s="250">
        <f t="shared" si="13"/>
        <v>0</v>
      </c>
      <c r="J62" s="246" t="e">
        <f>'ANALISIS OCI'!AC60</f>
        <v>#DIV/0!</v>
      </c>
      <c r="K62" s="247" t="e">
        <f t="shared" si="9"/>
        <v>#DIV/0!</v>
      </c>
      <c r="L62" s="248" t="e">
        <f t="shared" si="6"/>
        <v>#DIV/0!</v>
      </c>
      <c r="M62" s="262"/>
      <c r="N62" s="263">
        <f t="shared" si="14"/>
        <v>0</v>
      </c>
      <c r="O62" s="264"/>
      <c r="P62" s="265">
        <f t="shared" si="15"/>
        <v>0</v>
      </c>
      <c r="Q62" s="251"/>
      <c r="R62" s="252">
        <f t="shared" si="16"/>
        <v>44926</v>
      </c>
      <c r="S62" s="266">
        <f t="shared" si="17"/>
        <v>0.3</v>
      </c>
      <c r="T62" s="191" t="e">
        <f t="shared" si="18"/>
        <v>#DIV/0!</v>
      </c>
      <c r="U62" s="206" t="e">
        <f t="shared" si="8"/>
        <v>#DIV/0!</v>
      </c>
    </row>
    <row r="63" spans="2:21" ht="63" customHeight="1" thickBot="1" x14ac:dyDescent="0.35">
      <c r="B63" s="192" t="s">
        <v>327</v>
      </c>
      <c r="C63" s="259">
        <f>+'ANALISIS OCI'!X61</f>
        <v>0</v>
      </c>
      <c r="D63" s="260">
        <f>+'ANALISIS OCI'!Y61</f>
        <v>0</v>
      </c>
      <c r="E63" s="260">
        <f>+'ANALISIS OCI'!Z61</f>
        <v>0</v>
      </c>
      <c r="F63" s="260">
        <f>+'ANALISIS OCI'!AA61</f>
        <v>0</v>
      </c>
      <c r="G63" s="261">
        <f t="shared" si="11"/>
        <v>0</v>
      </c>
      <c r="H63" s="249">
        <f t="shared" si="12"/>
        <v>0</v>
      </c>
      <c r="I63" s="250">
        <f t="shared" si="13"/>
        <v>0</v>
      </c>
      <c r="J63" s="246" t="e">
        <f>'ANALISIS OCI'!AC61</f>
        <v>#DIV/0!</v>
      </c>
      <c r="K63" s="247" t="e">
        <f t="shared" si="9"/>
        <v>#DIV/0!</v>
      </c>
      <c r="L63" s="248" t="e">
        <f t="shared" si="6"/>
        <v>#DIV/0!</v>
      </c>
      <c r="M63" s="262"/>
      <c r="N63" s="263">
        <f t="shared" si="14"/>
        <v>0</v>
      </c>
      <c r="O63" s="264"/>
      <c r="P63" s="265">
        <f t="shared" si="15"/>
        <v>0</v>
      </c>
      <c r="Q63" s="251"/>
      <c r="R63" s="252">
        <f t="shared" si="16"/>
        <v>44926</v>
      </c>
      <c r="S63" s="266">
        <f t="shared" si="17"/>
        <v>0.3</v>
      </c>
      <c r="T63" s="191" t="e">
        <f t="shared" si="18"/>
        <v>#DIV/0!</v>
      </c>
      <c r="U63" s="206" t="e">
        <f t="shared" si="8"/>
        <v>#DIV/0!</v>
      </c>
    </row>
    <row r="64" spans="2:21" ht="63" customHeight="1" thickBot="1" x14ac:dyDescent="0.35">
      <c r="B64" s="192" t="s">
        <v>328</v>
      </c>
      <c r="C64" s="259">
        <f>+'ANALISIS OCI'!X62</f>
        <v>0</v>
      </c>
      <c r="D64" s="260">
        <f>+'ANALISIS OCI'!Y62</f>
        <v>0</v>
      </c>
      <c r="E64" s="260">
        <f>+'ANALISIS OCI'!Z62</f>
        <v>0</v>
      </c>
      <c r="F64" s="260">
        <f>+'ANALISIS OCI'!AA62</f>
        <v>0</v>
      </c>
      <c r="G64" s="261">
        <f t="shared" si="11"/>
        <v>0</v>
      </c>
      <c r="H64" s="249">
        <f t="shared" si="12"/>
        <v>0</v>
      </c>
      <c r="I64" s="250">
        <f t="shared" si="13"/>
        <v>0</v>
      </c>
      <c r="J64" s="246" t="e">
        <f>'ANALISIS OCI'!AC62</f>
        <v>#DIV/0!</v>
      </c>
      <c r="K64" s="247" t="e">
        <f t="shared" si="9"/>
        <v>#DIV/0!</v>
      </c>
      <c r="L64" s="248" t="e">
        <f t="shared" si="6"/>
        <v>#DIV/0!</v>
      </c>
      <c r="M64" s="262"/>
      <c r="N64" s="263">
        <f t="shared" si="14"/>
        <v>0</v>
      </c>
      <c r="O64" s="264"/>
      <c r="P64" s="265">
        <f t="shared" si="15"/>
        <v>0</v>
      </c>
      <c r="Q64" s="251"/>
      <c r="R64" s="252">
        <f t="shared" si="16"/>
        <v>44926</v>
      </c>
      <c r="S64" s="266">
        <f t="shared" si="17"/>
        <v>0.3</v>
      </c>
      <c r="T64" s="191" t="e">
        <f t="shared" si="18"/>
        <v>#DIV/0!</v>
      </c>
      <c r="U64" s="206" t="e">
        <f t="shared" si="8"/>
        <v>#DIV/0!</v>
      </c>
    </row>
    <row r="65" spans="2:21" ht="63" customHeight="1" thickBot="1" x14ac:dyDescent="0.35">
      <c r="B65" s="192" t="s">
        <v>329</v>
      </c>
      <c r="C65" s="259">
        <f>+'ANALISIS OCI'!X63</f>
        <v>0</v>
      </c>
      <c r="D65" s="260">
        <f>+'ANALISIS OCI'!Y63</f>
        <v>0</v>
      </c>
      <c r="E65" s="260">
        <f>+'ANALISIS OCI'!Z63</f>
        <v>0</v>
      </c>
      <c r="F65" s="260">
        <f>+'ANALISIS OCI'!AA63</f>
        <v>0</v>
      </c>
      <c r="G65" s="261">
        <f t="shared" si="11"/>
        <v>0</v>
      </c>
      <c r="H65" s="249">
        <f t="shared" si="12"/>
        <v>0</v>
      </c>
      <c r="I65" s="250">
        <f t="shared" si="13"/>
        <v>0</v>
      </c>
      <c r="J65" s="246" t="e">
        <f>'ANALISIS OCI'!AC63</f>
        <v>#DIV/0!</v>
      </c>
      <c r="K65" s="247" t="e">
        <f t="shared" si="9"/>
        <v>#DIV/0!</v>
      </c>
      <c r="L65" s="248" t="e">
        <f t="shared" si="6"/>
        <v>#DIV/0!</v>
      </c>
      <c r="M65" s="262"/>
      <c r="N65" s="263">
        <f t="shared" si="14"/>
        <v>0</v>
      </c>
      <c r="O65" s="264"/>
      <c r="P65" s="265">
        <f t="shared" si="15"/>
        <v>0</v>
      </c>
      <c r="Q65" s="251"/>
      <c r="R65" s="252">
        <f t="shared" si="16"/>
        <v>44926</v>
      </c>
      <c r="S65" s="266">
        <f t="shared" si="17"/>
        <v>0.3</v>
      </c>
      <c r="T65" s="191" t="e">
        <f t="shared" si="18"/>
        <v>#DIV/0!</v>
      </c>
      <c r="U65" s="206" t="e">
        <f t="shared" si="8"/>
        <v>#DIV/0!</v>
      </c>
    </row>
    <row r="66" spans="2:21" ht="63" customHeight="1" thickBot="1" x14ac:dyDescent="0.35">
      <c r="B66" s="192" t="s">
        <v>330</v>
      </c>
      <c r="C66" s="259">
        <f>+'ANALISIS OCI'!X64</f>
        <v>0</v>
      </c>
      <c r="D66" s="260">
        <f>+'ANALISIS OCI'!Y64</f>
        <v>0</v>
      </c>
      <c r="E66" s="260">
        <f>+'ANALISIS OCI'!Z64</f>
        <v>0</v>
      </c>
      <c r="F66" s="260">
        <f>+'ANALISIS OCI'!AA64</f>
        <v>0</v>
      </c>
      <c r="G66" s="261">
        <f t="shared" si="11"/>
        <v>0</v>
      </c>
      <c r="H66" s="249">
        <f t="shared" si="12"/>
        <v>0</v>
      </c>
      <c r="I66" s="250">
        <f t="shared" si="13"/>
        <v>0</v>
      </c>
      <c r="J66" s="246" t="e">
        <f>'ANALISIS OCI'!AC64</f>
        <v>#DIV/0!</v>
      </c>
      <c r="K66" s="247" t="e">
        <f t="shared" si="9"/>
        <v>#DIV/0!</v>
      </c>
      <c r="L66" s="248" t="e">
        <f t="shared" si="6"/>
        <v>#DIV/0!</v>
      </c>
      <c r="M66" s="262"/>
      <c r="N66" s="263">
        <f t="shared" si="14"/>
        <v>0</v>
      </c>
      <c r="O66" s="264"/>
      <c r="P66" s="265">
        <f t="shared" si="15"/>
        <v>0</v>
      </c>
      <c r="Q66" s="251"/>
      <c r="R66" s="252">
        <f t="shared" si="16"/>
        <v>44926</v>
      </c>
      <c r="S66" s="266">
        <f t="shared" si="17"/>
        <v>0.3</v>
      </c>
      <c r="T66" s="191" t="e">
        <f t="shared" si="18"/>
        <v>#DIV/0!</v>
      </c>
      <c r="U66" s="206" t="e">
        <f t="shared" si="8"/>
        <v>#DIV/0!</v>
      </c>
    </row>
    <row r="67" spans="2:21" ht="63" customHeight="1" thickBot="1" x14ac:dyDescent="0.35">
      <c r="B67" s="192" t="s">
        <v>331</v>
      </c>
      <c r="C67" s="259">
        <f>+'ANALISIS OCI'!X65</f>
        <v>0</v>
      </c>
      <c r="D67" s="260">
        <f>+'ANALISIS OCI'!Y65</f>
        <v>0</v>
      </c>
      <c r="E67" s="260">
        <f>+'ANALISIS OCI'!Z65</f>
        <v>0</v>
      </c>
      <c r="F67" s="260">
        <f>+'ANALISIS OCI'!AA65</f>
        <v>0</v>
      </c>
      <c r="G67" s="261">
        <f t="shared" si="11"/>
        <v>0</v>
      </c>
      <c r="H67" s="249">
        <f t="shared" si="12"/>
        <v>0</v>
      </c>
      <c r="I67" s="250">
        <f t="shared" si="13"/>
        <v>0</v>
      </c>
      <c r="J67" s="246" t="e">
        <f>'ANALISIS OCI'!AC65</f>
        <v>#DIV/0!</v>
      </c>
      <c r="K67" s="247" t="e">
        <f t="shared" si="9"/>
        <v>#DIV/0!</v>
      </c>
      <c r="L67" s="248" t="e">
        <f t="shared" si="6"/>
        <v>#DIV/0!</v>
      </c>
      <c r="M67" s="262"/>
      <c r="N67" s="263">
        <f t="shared" si="14"/>
        <v>0</v>
      </c>
      <c r="O67" s="264"/>
      <c r="P67" s="265">
        <f t="shared" si="15"/>
        <v>0</v>
      </c>
      <c r="Q67" s="251"/>
      <c r="R67" s="252">
        <f t="shared" si="16"/>
        <v>44926</v>
      </c>
      <c r="S67" s="266">
        <f t="shared" si="17"/>
        <v>0.3</v>
      </c>
      <c r="T67" s="191" t="e">
        <f t="shared" si="18"/>
        <v>#DIV/0!</v>
      </c>
      <c r="U67" s="206" t="e">
        <f t="shared" si="8"/>
        <v>#DIV/0!</v>
      </c>
    </row>
    <row r="68" spans="2:21" ht="63" customHeight="1" thickBot="1" x14ac:dyDescent="0.35">
      <c r="B68" s="192" t="s">
        <v>332</v>
      </c>
      <c r="C68" s="259">
        <f>+'ANALISIS OCI'!X66</f>
        <v>0</v>
      </c>
      <c r="D68" s="260">
        <f>+'ANALISIS OCI'!Y66</f>
        <v>0</v>
      </c>
      <c r="E68" s="260">
        <f>+'ANALISIS OCI'!Z66</f>
        <v>0</v>
      </c>
      <c r="F68" s="260">
        <f>+'ANALISIS OCI'!AA66</f>
        <v>0</v>
      </c>
      <c r="G68" s="261">
        <f t="shared" si="11"/>
        <v>0</v>
      </c>
      <c r="H68" s="249">
        <f t="shared" si="12"/>
        <v>0</v>
      </c>
      <c r="I68" s="250">
        <f t="shared" si="13"/>
        <v>0</v>
      </c>
      <c r="J68" s="246" t="e">
        <f>'ANALISIS OCI'!AC66</f>
        <v>#DIV/0!</v>
      </c>
      <c r="K68" s="247" t="e">
        <f t="shared" si="9"/>
        <v>#DIV/0!</v>
      </c>
      <c r="L68" s="248" t="e">
        <f t="shared" si="6"/>
        <v>#DIV/0!</v>
      </c>
      <c r="M68" s="262"/>
      <c r="N68" s="263">
        <f t="shared" si="14"/>
        <v>0</v>
      </c>
      <c r="O68" s="264"/>
      <c r="P68" s="265">
        <f t="shared" si="15"/>
        <v>0</v>
      </c>
      <c r="Q68" s="251"/>
      <c r="R68" s="252">
        <f t="shared" si="16"/>
        <v>44926</v>
      </c>
      <c r="S68" s="266">
        <f t="shared" si="17"/>
        <v>0.3</v>
      </c>
      <c r="T68" s="191" t="e">
        <f t="shared" si="18"/>
        <v>#DIV/0!</v>
      </c>
      <c r="U68" s="206" t="e">
        <f t="shared" si="8"/>
        <v>#DIV/0!</v>
      </c>
    </row>
    <row r="69" spans="2:21" ht="63" customHeight="1" thickBot="1" x14ac:dyDescent="0.35">
      <c r="B69" s="192" t="s">
        <v>333</v>
      </c>
      <c r="C69" s="259">
        <f>+'ANALISIS OCI'!X67</f>
        <v>0</v>
      </c>
      <c r="D69" s="260">
        <f>+'ANALISIS OCI'!Y67</f>
        <v>0</v>
      </c>
      <c r="E69" s="260">
        <f>+'ANALISIS OCI'!Z67</f>
        <v>0</v>
      </c>
      <c r="F69" s="260">
        <f>+'ANALISIS OCI'!AA67</f>
        <v>0</v>
      </c>
      <c r="G69" s="261">
        <f t="shared" si="11"/>
        <v>0</v>
      </c>
      <c r="H69" s="249">
        <f t="shared" si="12"/>
        <v>0</v>
      </c>
      <c r="I69" s="250">
        <f t="shared" si="13"/>
        <v>0</v>
      </c>
      <c r="J69" s="246" t="e">
        <f>'ANALISIS OCI'!AC67</f>
        <v>#DIV/0!</v>
      </c>
      <c r="K69" s="247" t="e">
        <f t="shared" si="9"/>
        <v>#DIV/0!</v>
      </c>
      <c r="L69" s="248" t="e">
        <f t="shared" si="6"/>
        <v>#DIV/0!</v>
      </c>
      <c r="M69" s="262"/>
      <c r="N69" s="263">
        <f t="shared" si="14"/>
        <v>0</v>
      </c>
      <c r="O69" s="264"/>
      <c r="P69" s="265">
        <f t="shared" si="15"/>
        <v>0</v>
      </c>
      <c r="Q69" s="251"/>
      <c r="R69" s="252">
        <f t="shared" si="16"/>
        <v>44926</v>
      </c>
      <c r="S69" s="266">
        <f t="shared" si="17"/>
        <v>0.3</v>
      </c>
      <c r="T69" s="191" t="e">
        <f t="shared" si="18"/>
        <v>#DIV/0!</v>
      </c>
      <c r="U69" s="206" t="e">
        <f t="shared" si="8"/>
        <v>#DIV/0!</v>
      </c>
    </row>
    <row r="70" spans="2:21" ht="63" customHeight="1" thickBot="1" x14ac:dyDescent="0.35">
      <c r="B70" s="192" t="s">
        <v>334</v>
      </c>
      <c r="C70" s="259">
        <f>+'ANALISIS OCI'!X68</f>
        <v>0</v>
      </c>
      <c r="D70" s="260">
        <f>+'ANALISIS OCI'!Y68</f>
        <v>0</v>
      </c>
      <c r="E70" s="260">
        <f>+'ANALISIS OCI'!Z68</f>
        <v>0</v>
      </c>
      <c r="F70" s="260">
        <f>+'ANALISIS OCI'!AA68</f>
        <v>0</v>
      </c>
      <c r="G70" s="261">
        <f t="shared" si="11"/>
        <v>0</v>
      </c>
      <c r="H70" s="249">
        <f t="shared" si="12"/>
        <v>0</v>
      </c>
      <c r="I70" s="250">
        <f t="shared" si="13"/>
        <v>0</v>
      </c>
      <c r="J70" s="246" t="e">
        <f>'ANALISIS OCI'!AC68</f>
        <v>#DIV/0!</v>
      </c>
      <c r="K70" s="247" t="e">
        <f t="shared" si="9"/>
        <v>#DIV/0!</v>
      </c>
      <c r="L70" s="248" t="e">
        <f t="shared" si="6"/>
        <v>#DIV/0!</v>
      </c>
      <c r="M70" s="262"/>
      <c r="N70" s="263">
        <f t="shared" si="14"/>
        <v>0</v>
      </c>
      <c r="O70" s="264"/>
      <c r="P70" s="265">
        <f t="shared" si="15"/>
        <v>0</v>
      </c>
      <c r="Q70" s="251"/>
      <c r="R70" s="252">
        <f t="shared" si="16"/>
        <v>44926</v>
      </c>
      <c r="S70" s="266">
        <f t="shared" si="17"/>
        <v>0.3</v>
      </c>
      <c r="T70" s="191" t="e">
        <f t="shared" si="18"/>
        <v>#DIV/0!</v>
      </c>
      <c r="U70" s="206" t="e">
        <f t="shared" si="8"/>
        <v>#DIV/0!</v>
      </c>
    </row>
    <row r="71" spans="2:21" ht="63" customHeight="1" thickBot="1" x14ac:dyDescent="0.35">
      <c r="B71" s="192" t="s">
        <v>335</v>
      </c>
      <c r="C71" s="259">
        <f>+'ANALISIS OCI'!X69</f>
        <v>0</v>
      </c>
      <c r="D71" s="260">
        <f>+'ANALISIS OCI'!Y69</f>
        <v>0</v>
      </c>
      <c r="E71" s="260">
        <f>+'ANALISIS OCI'!Z69</f>
        <v>0</v>
      </c>
      <c r="F71" s="260">
        <f>+'ANALISIS OCI'!AA69</f>
        <v>0</v>
      </c>
      <c r="G71" s="261">
        <f t="shared" si="11"/>
        <v>0</v>
      </c>
      <c r="H71" s="249">
        <f t="shared" si="12"/>
        <v>0</v>
      </c>
      <c r="I71" s="250">
        <f t="shared" si="13"/>
        <v>0</v>
      </c>
      <c r="J71" s="246" t="e">
        <f>'ANALISIS OCI'!AC69</f>
        <v>#DIV/0!</v>
      </c>
      <c r="K71" s="247" t="e">
        <f t="shared" si="9"/>
        <v>#DIV/0!</v>
      </c>
      <c r="L71" s="248" t="e">
        <f t="shared" si="6"/>
        <v>#DIV/0!</v>
      </c>
      <c r="M71" s="262"/>
      <c r="N71" s="263">
        <f t="shared" si="14"/>
        <v>0</v>
      </c>
      <c r="O71" s="264"/>
      <c r="P71" s="265">
        <f t="shared" si="15"/>
        <v>0</v>
      </c>
      <c r="Q71" s="251"/>
      <c r="R71" s="252">
        <f t="shared" si="16"/>
        <v>44926</v>
      </c>
      <c r="S71" s="266">
        <f t="shared" si="17"/>
        <v>0.3</v>
      </c>
      <c r="T71" s="191" t="e">
        <f t="shared" si="18"/>
        <v>#DIV/0!</v>
      </c>
      <c r="U71" s="206" t="e">
        <f t="shared" si="8"/>
        <v>#DIV/0!</v>
      </c>
    </row>
    <row r="72" spans="2:21" ht="63" customHeight="1" thickBot="1" x14ac:dyDescent="0.35">
      <c r="B72" s="192" t="s">
        <v>336</v>
      </c>
      <c r="C72" s="259">
        <f>+'ANALISIS OCI'!X70</f>
        <v>0</v>
      </c>
      <c r="D72" s="260">
        <f>+'ANALISIS OCI'!Y70</f>
        <v>0</v>
      </c>
      <c r="E72" s="260">
        <f>+'ANALISIS OCI'!Z70</f>
        <v>0</v>
      </c>
      <c r="F72" s="260">
        <f>+'ANALISIS OCI'!AA70</f>
        <v>0</v>
      </c>
      <c r="G72" s="261">
        <f t="shared" si="11"/>
        <v>0</v>
      </c>
      <c r="H72" s="249">
        <f t="shared" si="12"/>
        <v>0</v>
      </c>
      <c r="I72" s="250">
        <f t="shared" si="13"/>
        <v>0</v>
      </c>
      <c r="J72" s="246" t="e">
        <f>'ANALISIS OCI'!AC70</f>
        <v>#DIV/0!</v>
      </c>
      <c r="K72" s="247" t="e">
        <f t="shared" si="9"/>
        <v>#DIV/0!</v>
      </c>
      <c r="L72" s="248" t="e">
        <f t="shared" si="6"/>
        <v>#DIV/0!</v>
      </c>
      <c r="M72" s="262"/>
      <c r="N72" s="263">
        <f t="shared" si="14"/>
        <v>0</v>
      </c>
      <c r="O72" s="264"/>
      <c r="P72" s="265">
        <f t="shared" si="15"/>
        <v>0</v>
      </c>
      <c r="Q72" s="251"/>
      <c r="R72" s="252">
        <f t="shared" si="16"/>
        <v>44926</v>
      </c>
      <c r="S72" s="266">
        <f t="shared" si="17"/>
        <v>0.3</v>
      </c>
      <c r="T72" s="191" t="e">
        <f t="shared" si="18"/>
        <v>#DIV/0!</v>
      </c>
      <c r="U72" s="206" t="e">
        <f t="shared" si="8"/>
        <v>#DIV/0!</v>
      </c>
    </row>
    <row r="73" spans="2:21" ht="63" customHeight="1" thickBot="1" x14ac:dyDescent="0.35">
      <c r="B73" s="192" t="s">
        <v>337</v>
      </c>
      <c r="C73" s="259">
        <f>+'ANALISIS OCI'!X71</f>
        <v>0</v>
      </c>
      <c r="D73" s="260">
        <f>+'ANALISIS OCI'!Y71</f>
        <v>0</v>
      </c>
      <c r="E73" s="260">
        <f>+'ANALISIS OCI'!Z71</f>
        <v>0</v>
      </c>
      <c r="F73" s="260">
        <f>+'ANALISIS OCI'!AA71</f>
        <v>0</v>
      </c>
      <c r="G73" s="261">
        <f t="shared" si="11"/>
        <v>0</v>
      </c>
      <c r="H73" s="249">
        <f t="shared" si="12"/>
        <v>0</v>
      </c>
      <c r="I73" s="250">
        <f t="shared" si="13"/>
        <v>0</v>
      </c>
      <c r="J73" s="246" t="e">
        <f>'ANALISIS OCI'!AC71</f>
        <v>#DIV/0!</v>
      </c>
      <c r="K73" s="247" t="e">
        <f t="shared" si="9"/>
        <v>#DIV/0!</v>
      </c>
      <c r="L73" s="248" t="e">
        <f t="shared" si="6"/>
        <v>#DIV/0!</v>
      </c>
      <c r="M73" s="262"/>
      <c r="N73" s="263">
        <f t="shared" si="14"/>
        <v>0</v>
      </c>
      <c r="O73" s="264"/>
      <c r="P73" s="265">
        <f t="shared" si="15"/>
        <v>0</v>
      </c>
      <c r="Q73" s="251"/>
      <c r="R73" s="252">
        <f t="shared" si="16"/>
        <v>44926</v>
      </c>
      <c r="S73" s="266">
        <f t="shared" si="17"/>
        <v>0.3</v>
      </c>
      <c r="T73" s="191" t="e">
        <f t="shared" si="18"/>
        <v>#DIV/0!</v>
      </c>
      <c r="U73" s="206" t="e">
        <f t="shared" si="8"/>
        <v>#DIV/0!</v>
      </c>
    </row>
    <row r="74" spans="2:21" ht="63" customHeight="1" thickBot="1" x14ac:dyDescent="0.35">
      <c r="B74" s="192" t="s">
        <v>338</v>
      </c>
      <c r="C74" s="259">
        <f>+'ANALISIS OCI'!X72</f>
        <v>0</v>
      </c>
      <c r="D74" s="260">
        <f>+'ANALISIS OCI'!Y72</f>
        <v>0</v>
      </c>
      <c r="E74" s="260">
        <f>+'ANALISIS OCI'!Z72</f>
        <v>0</v>
      </c>
      <c r="F74" s="260">
        <f>+'ANALISIS OCI'!AA72</f>
        <v>0</v>
      </c>
      <c r="G74" s="261">
        <f t="shared" si="11"/>
        <v>0</v>
      </c>
      <c r="H74" s="249">
        <f t="shared" si="12"/>
        <v>0</v>
      </c>
      <c r="I74" s="250">
        <f t="shared" si="13"/>
        <v>0</v>
      </c>
      <c r="J74" s="246" t="e">
        <f>'ANALISIS OCI'!AC72</f>
        <v>#DIV/0!</v>
      </c>
      <c r="K74" s="247" t="e">
        <f t="shared" si="9"/>
        <v>#DIV/0!</v>
      </c>
      <c r="L74" s="248" t="e">
        <f t="shared" si="6"/>
        <v>#DIV/0!</v>
      </c>
      <c r="M74" s="262"/>
      <c r="N74" s="263">
        <f t="shared" si="14"/>
        <v>0</v>
      </c>
      <c r="O74" s="264"/>
      <c r="P74" s="265">
        <f t="shared" si="15"/>
        <v>0</v>
      </c>
      <c r="Q74" s="251"/>
      <c r="R74" s="252">
        <f t="shared" si="16"/>
        <v>44926</v>
      </c>
      <c r="S74" s="266">
        <f t="shared" si="17"/>
        <v>0.3</v>
      </c>
      <c r="T74" s="191" t="e">
        <f t="shared" si="18"/>
        <v>#DIV/0!</v>
      </c>
      <c r="U74" s="206" t="e">
        <f t="shared" si="8"/>
        <v>#DIV/0!</v>
      </c>
    </row>
    <row r="75" spans="2:21" ht="63" customHeight="1" thickBot="1" x14ac:dyDescent="0.35">
      <c r="B75" s="192" t="s">
        <v>339</v>
      </c>
      <c r="C75" s="259">
        <f>+'ANALISIS OCI'!X73</f>
        <v>0</v>
      </c>
      <c r="D75" s="260">
        <f>+'ANALISIS OCI'!Y73</f>
        <v>0</v>
      </c>
      <c r="E75" s="260">
        <f>+'ANALISIS OCI'!Z73</f>
        <v>0</v>
      </c>
      <c r="F75" s="260">
        <f>+'ANALISIS OCI'!AA73</f>
        <v>0</v>
      </c>
      <c r="G75" s="261">
        <f t="shared" si="11"/>
        <v>0</v>
      </c>
      <c r="H75" s="249">
        <f t="shared" si="12"/>
        <v>0</v>
      </c>
      <c r="I75" s="250">
        <f t="shared" si="13"/>
        <v>0</v>
      </c>
      <c r="J75" s="246" t="e">
        <f>'ANALISIS OCI'!AC73</f>
        <v>#DIV/0!</v>
      </c>
      <c r="K75" s="247" t="e">
        <f t="shared" si="9"/>
        <v>#DIV/0!</v>
      </c>
      <c r="L75" s="248" t="e">
        <f t="shared" si="6"/>
        <v>#DIV/0!</v>
      </c>
      <c r="M75" s="262"/>
      <c r="N75" s="263">
        <f t="shared" si="14"/>
        <v>0</v>
      </c>
      <c r="O75" s="264"/>
      <c r="P75" s="265">
        <f t="shared" si="15"/>
        <v>0</v>
      </c>
      <c r="Q75" s="251"/>
      <c r="R75" s="252">
        <f t="shared" si="16"/>
        <v>44926</v>
      </c>
      <c r="S75" s="266">
        <f t="shared" si="17"/>
        <v>0.3</v>
      </c>
      <c r="T75" s="191" t="e">
        <f t="shared" si="18"/>
        <v>#DIV/0!</v>
      </c>
      <c r="U75" s="206" t="e">
        <f t="shared" si="8"/>
        <v>#DIV/0!</v>
      </c>
    </row>
    <row r="76" spans="2:21" ht="63" customHeight="1" thickBot="1" x14ac:dyDescent="0.35">
      <c r="B76" s="192" t="s">
        <v>340</v>
      </c>
      <c r="C76" s="259">
        <f>+'ANALISIS OCI'!X74</f>
        <v>0</v>
      </c>
      <c r="D76" s="260">
        <f>+'ANALISIS OCI'!Y74</f>
        <v>0</v>
      </c>
      <c r="E76" s="260">
        <f>+'ANALISIS OCI'!Z74</f>
        <v>0</v>
      </c>
      <c r="F76" s="260">
        <f>+'ANALISIS OCI'!AA74</f>
        <v>0</v>
      </c>
      <c r="G76" s="261">
        <f t="shared" si="11"/>
        <v>0</v>
      </c>
      <c r="H76" s="249">
        <f t="shared" si="12"/>
        <v>0</v>
      </c>
      <c r="I76" s="250">
        <f t="shared" si="13"/>
        <v>0</v>
      </c>
      <c r="J76" s="246" t="e">
        <f>'ANALISIS OCI'!AC74</f>
        <v>#DIV/0!</v>
      </c>
      <c r="K76" s="247" t="e">
        <f t="shared" si="9"/>
        <v>#DIV/0!</v>
      </c>
      <c r="L76" s="248" t="e">
        <f t="shared" si="6"/>
        <v>#DIV/0!</v>
      </c>
      <c r="M76" s="262"/>
      <c r="N76" s="263">
        <f t="shared" si="14"/>
        <v>0</v>
      </c>
      <c r="O76" s="264"/>
      <c r="P76" s="265">
        <f t="shared" si="15"/>
        <v>0</v>
      </c>
      <c r="Q76" s="251"/>
      <c r="R76" s="252">
        <f t="shared" si="16"/>
        <v>44926</v>
      </c>
      <c r="S76" s="266">
        <f t="shared" si="17"/>
        <v>0.3</v>
      </c>
      <c r="T76" s="191" t="e">
        <f t="shared" si="18"/>
        <v>#DIV/0!</v>
      </c>
      <c r="U76" s="206" t="e">
        <f t="shared" si="8"/>
        <v>#DIV/0!</v>
      </c>
    </row>
    <row r="77" spans="2:21" ht="63" customHeight="1" thickBot="1" x14ac:dyDescent="0.35">
      <c r="B77" s="192" t="s">
        <v>341</v>
      </c>
      <c r="C77" s="259">
        <f>+'ANALISIS OCI'!X75</f>
        <v>0</v>
      </c>
      <c r="D77" s="260">
        <f>+'ANALISIS OCI'!Y75</f>
        <v>0</v>
      </c>
      <c r="E77" s="260">
        <f>+'ANALISIS OCI'!Z75</f>
        <v>0</v>
      </c>
      <c r="F77" s="260">
        <f>+'ANALISIS OCI'!AA75</f>
        <v>0</v>
      </c>
      <c r="G77" s="261">
        <f t="shared" si="11"/>
        <v>0</v>
      </c>
      <c r="H77" s="249">
        <f t="shared" si="12"/>
        <v>0</v>
      </c>
      <c r="I77" s="250">
        <f t="shared" si="13"/>
        <v>0</v>
      </c>
      <c r="J77" s="246" t="e">
        <f>'ANALISIS OCI'!AC75</f>
        <v>#DIV/0!</v>
      </c>
      <c r="K77" s="247" t="e">
        <f t="shared" si="9"/>
        <v>#DIV/0!</v>
      </c>
      <c r="L77" s="248" t="e">
        <f t="shared" si="6"/>
        <v>#DIV/0!</v>
      </c>
      <c r="M77" s="262"/>
      <c r="N77" s="263">
        <f t="shared" si="14"/>
        <v>0</v>
      </c>
      <c r="O77" s="264"/>
      <c r="P77" s="265">
        <f t="shared" si="15"/>
        <v>0</v>
      </c>
      <c r="Q77" s="251"/>
      <c r="R77" s="252">
        <f t="shared" si="16"/>
        <v>44926</v>
      </c>
      <c r="S77" s="266">
        <f t="shared" si="17"/>
        <v>0.3</v>
      </c>
      <c r="T77" s="191" t="e">
        <f t="shared" si="18"/>
        <v>#DIV/0!</v>
      </c>
      <c r="U77" s="206" t="e">
        <f t="shared" si="8"/>
        <v>#DIV/0!</v>
      </c>
    </row>
    <row r="78" spans="2:21" ht="63" customHeight="1" thickBot="1" x14ac:dyDescent="0.35">
      <c r="B78" s="192" t="s">
        <v>342</v>
      </c>
      <c r="C78" s="259">
        <f>+'ANALISIS OCI'!X76</f>
        <v>0</v>
      </c>
      <c r="D78" s="260">
        <f>+'ANALISIS OCI'!Y76</f>
        <v>0</v>
      </c>
      <c r="E78" s="260">
        <f>+'ANALISIS OCI'!Z76</f>
        <v>0</v>
      </c>
      <c r="F78" s="260">
        <f>+'ANALISIS OCI'!AA76</f>
        <v>0</v>
      </c>
      <c r="G78" s="261">
        <f t="shared" si="11"/>
        <v>0</v>
      </c>
      <c r="H78" s="249">
        <f t="shared" si="12"/>
        <v>0</v>
      </c>
      <c r="I78" s="250">
        <f t="shared" si="13"/>
        <v>0</v>
      </c>
      <c r="J78" s="246" t="e">
        <f>'ANALISIS OCI'!AC76</f>
        <v>#DIV/0!</v>
      </c>
      <c r="K78" s="247" t="e">
        <f t="shared" si="9"/>
        <v>#DIV/0!</v>
      </c>
      <c r="L78" s="248" t="e">
        <f t="shared" ref="L78:L92" si="19">IF(I78=0,K78,I78)</f>
        <v>#DIV/0!</v>
      </c>
      <c r="M78" s="262"/>
      <c r="N78" s="263">
        <f t="shared" si="14"/>
        <v>0</v>
      </c>
      <c r="O78" s="264"/>
      <c r="P78" s="265">
        <f t="shared" si="15"/>
        <v>0</v>
      </c>
      <c r="Q78" s="251"/>
      <c r="R78" s="252">
        <f t="shared" si="16"/>
        <v>44926</v>
      </c>
      <c r="S78" s="266">
        <f t="shared" si="17"/>
        <v>0.3</v>
      </c>
      <c r="T78" s="191" t="e">
        <f t="shared" si="18"/>
        <v>#DIV/0!</v>
      </c>
      <c r="U78" s="206" t="e">
        <f t="shared" ref="U78:U92" si="20">+IF(T78&gt;=85%,$AB$12,IF(AND( T78&gt;65%,T78&lt;85%),$AB$13,$AB$14))</f>
        <v>#DIV/0!</v>
      </c>
    </row>
    <row r="79" spans="2:21" ht="63" customHeight="1" thickBot="1" x14ac:dyDescent="0.35">
      <c r="B79" s="192" t="s">
        <v>343</v>
      </c>
      <c r="C79" s="259">
        <f>+'ANALISIS OCI'!X77</f>
        <v>0</v>
      </c>
      <c r="D79" s="260">
        <f>+'ANALISIS OCI'!Y77</f>
        <v>0</v>
      </c>
      <c r="E79" s="260">
        <f>+'ANALISIS OCI'!Z77</f>
        <v>0</v>
      </c>
      <c r="F79" s="260">
        <f>+'ANALISIS OCI'!AA77</f>
        <v>0</v>
      </c>
      <c r="G79" s="261">
        <f t="shared" si="11"/>
        <v>0</v>
      </c>
      <c r="H79" s="249">
        <f t="shared" si="12"/>
        <v>0</v>
      </c>
      <c r="I79" s="250">
        <f t="shared" si="13"/>
        <v>0</v>
      </c>
      <c r="J79" s="246" t="e">
        <f>'ANALISIS OCI'!AC77</f>
        <v>#DIV/0!</v>
      </c>
      <c r="K79" s="247" t="e">
        <f t="shared" ref="K79:K92" si="21">(IF(J79="Extremo",50%,(IF(J79="Alto",40%,IF(J79="Moderado",15%,IF(J79="Bajo",10%,0))))))</f>
        <v>#DIV/0!</v>
      </c>
      <c r="L79" s="248" t="e">
        <f t="shared" si="19"/>
        <v>#DIV/0!</v>
      </c>
      <c r="M79" s="262"/>
      <c r="N79" s="263">
        <f t="shared" si="14"/>
        <v>0</v>
      </c>
      <c r="O79" s="264"/>
      <c r="P79" s="265">
        <f t="shared" si="15"/>
        <v>0</v>
      </c>
      <c r="Q79" s="251"/>
      <c r="R79" s="252">
        <f t="shared" si="16"/>
        <v>44926</v>
      </c>
      <c r="S79" s="266">
        <f t="shared" si="17"/>
        <v>0.3</v>
      </c>
      <c r="T79" s="191" t="e">
        <f t="shared" si="18"/>
        <v>#DIV/0!</v>
      </c>
      <c r="U79" s="206" t="e">
        <f t="shared" si="20"/>
        <v>#DIV/0!</v>
      </c>
    </row>
    <row r="80" spans="2:21" ht="63" customHeight="1" thickBot="1" x14ac:dyDescent="0.35">
      <c r="B80" s="192" t="s">
        <v>344</v>
      </c>
      <c r="C80" s="259">
        <f>+'ANALISIS OCI'!X78</f>
        <v>0</v>
      </c>
      <c r="D80" s="260">
        <f>+'ANALISIS OCI'!Y78</f>
        <v>0</v>
      </c>
      <c r="E80" s="260">
        <f>+'ANALISIS OCI'!Z78</f>
        <v>0</v>
      </c>
      <c r="F80" s="260">
        <f>+'ANALISIS OCI'!AA78</f>
        <v>0</v>
      </c>
      <c r="G80" s="261">
        <f t="shared" si="11"/>
        <v>0</v>
      </c>
      <c r="H80" s="249">
        <f t="shared" si="12"/>
        <v>0</v>
      </c>
      <c r="I80" s="250">
        <f t="shared" si="13"/>
        <v>0</v>
      </c>
      <c r="J80" s="246" t="e">
        <f>'ANALISIS OCI'!AC78</f>
        <v>#DIV/0!</v>
      </c>
      <c r="K80" s="247" t="e">
        <f t="shared" si="21"/>
        <v>#DIV/0!</v>
      </c>
      <c r="L80" s="248" t="e">
        <f t="shared" si="19"/>
        <v>#DIV/0!</v>
      </c>
      <c r="M80" s="262"/>
      <c r="N80" s="263">
        <f t="shared" si="14"/>
        <v>0</v>
      </c>
      <c r="O80" s="264"/>
      <c r="P80" s="265">
        <f t="shared" si="15"/>
        <v>0</v>
      </c>
      <c r="Q80" s="251"/>
      <c r="R80" s="252">
        <f t="shared" si="16"/>
        <v>44926</v>
      </c>
      <c r="S80" s="266">
        <f t="shared" si="17"/>
        <v>0.3</v>
      </c>
      <c r="T80" s="191" t="e">
        <f t="shared" si="18"/>
        <v>#DIV/0!</v>
      </c>
      <c r="U80" s="206" t="e">
        <f t="shared" si="20"/>
        <v>#DIV/0!</v>
      </c>
    </row>
    <row r="81" spans="2:21" ht="63" customHeight="1" thickBot="1" x14ac:dyDescent="0.35">
      <c r="B81" s="192" t="s">
        <v>345</v>
      </c>
      <c r="C81" s="259">
        <f>+'ANALISIS OCI'!X79</f>
        <v>0</v>
      </c>
      <c r="D81" s="260">
        <f>+'ANALISIS OCI'!Y79</f>
        <v>0</v>
      </c>
      <c r="E81" s="260">
        <f>+'ANALISIS OCI'!Z79</f>
        <v>0</v>
      </c>
      <c r="F81" s="260">
        <f>+'ANALISIS OCI'!AA79</f>
        <v>0</v>
      </c>
      <c r="G81" s="261">
        <f t="shared" si="11"/>
        <v>0</v>
      </c>
      <c r="H81" s="249">
        <f t="shared" si="12"/>
        <v>0</v>
      </c>
      <c r="I81" s="250">
        <f t="shared" si="13"/>
        <v>0</v>
      </c>
      <c r="J81" s="246" t="e">
        <f>'ANALISIS OCI'!AC79</f>
        <v>#DIV/0!</v>
      </c>
      <c r="K81" s="247" t="e">
        <f t="shared" si="21"/>
        <v>#DIV/0!</v>
      </c>
      <c r="L81" s="248" t="e">
        <f t="shared" si="19"/>
        <v>#DIV/0!</v>
      </c>
      <c r="M81" s="262"/>
      <c r="N81" s="263">
        <f t="shared" si="14"/>
        <v>0</v>
      </c>
      <c r="O81" s="264"/>
      <c r="P81" s="265">
        <f t="shared" si="15"/>
        <v>0</v>
      </c>
      <c r="Q81" s="251"/>
      <c r="R81" s="252">
        <f t="shared" si="16"/>
        <v>44926</v>
      </c>
      <c r="S81" s="266">
        <f t="shared" si="17"/>
        <v>0.3</v>
      </c>
      <c r="T81" s="191" t="e">
        <f t="shared" si="18"/>
        <v>#DIV/0!</v>
      </c>
      <c r="U81" s="206" t="e">
        <f t="shared" si="20"/>
        <v>#DIV/0!</v>
      </c>
    </row>
    <row r="82" spans="2:21" ht="63" customHeight="1" thickBot="1" x14ac:dyDescent="0.35">
      <c r="B82" s="192" t="s">
        <v>346</v>
      </c>
      <c r="C82" s="259">
        <f>+'ANALISIS OCI'!X80</f>
        <v>0</v>
      </c>
      <c r="D82" s="260">
        <f>+'ANALISIS OCI'!Y80</f>
        <v>0</v>
      </c>
      <c r="E82" s="260">
        <f>+'ANALISIS OCI'!Z80</f>
        <v>0</v>
      </c>
      <c r="F82" s="260">
        <f>+'ANALISIS OCI'!AA80</f>
        <v>0</v>
      </c>
      <c r="G82" s="261">
        <f t="shared" si="11"/>
        <v>0</v>
      </c>
      <c r="H82" s="249">
        <f t="shared" si="12"/>
        <v>0</v>
      </c>
      <c r="I82" s="250">
        <f t="shared" si="13"/>
        <v>0</v>
      </c>
      <c r="J82" s="246" t="e">
        <f>'ANALISIS OCI'!AC80</f>
        <v>#DIV/0!</v>
      </c>
      <c r="K82" s="247" t="e">
        <f t="shared" si="21"/>
        <v>#DIV/0!</v>
      </c>
      <c r="L82" s="248" t="e">
        <f t="shared" si="19"/>
        <v>#DIV/0!</v>
      </c>
      <c r="M82" s="262"/>
      <c r="N82" s="263">
        <f t="shared" si="14"/>
        <v>0</v>
      </c>
      <c r="O82" s="264"/>
      <c r="P82" s="265">
        <f t="shared" si="15"/>
        <v>0</v>
      </c>
      <c r="Q82" s="251"/>
      <c r="R82" s="252">
        <f t="shared" si="16"/>
        <v>44926</v>
      </c>
      <c r="S82" s="266">
        <f t="shared" si="17"/>
        <v>0.3</v>
      </c>
      <c r="T82" s="191" t="e">
        <f t="shared" si="18"/>
        <v>#DIV/0!</v>
      </c>
      <c r="U82" s="206" t="e">
        <f t="shared" si="20"/>
        <v>#DIV/0!</v>
      </c>
    </row>
    <row r="83" spans="2:21" ht="63" customHeight="1" thickBot="1" x14ac:dyDescent="0.35">
      <c r="B83" s="192" t="s">
        <v>347</v>
      </c>
      <c r="C83" s="259">
        <f>+'ANALISIS OCI'!X81</f>
        <v>0</v>
      </c>
      <c r="D83" s="260">
        <f>+'ANALISIS OCI'!Y81</f>
        <v>0</v>
      </c>
      <c r="E83" s="260">
        <f>+'ANALISIS OCI'!Z81</f>
        <v>0</v>
      </c>
      <c r="F83" s="260">
        <f>+'ANALISIS OCI'!AA81</f>
        <v>0</v>
      </c>
      <c r="G83" s="261">
        <f t="shared" si="11"/>
        <v>0</v>
      </c>
      <c r="H83" s="249">
        <f t="shared" si="12"/>
        <v>0</v>
      </c>
      <c r="I83" s="250">
        <f t="shared" si="13"/>
        <v>0</v>
      </c>
      <c r="J83" s="246" t="e">
        <f>'ANALISIS OCI'!AC81</f>
        <v>#DIV/0!</v>
      </c>
      <c r="K83" s="247" t="e">
        <f t="shared" si="21"/>
        <v>#DIV/0!</v>
      </c>
      <c r="L83" s="248" t="e">
        <f t="shared" si="19"/>
        <v>#DIV/0!</v>
      </c>
      <c r="M83" s="262"/>
      <c r="N83" s="263">
        <f t="shared" si="14"/>
        <v>0</v>
      </c>
      <c r="O83" s="264"/>
      <c r="P83" s="265">
        <f t="shared" si="15"/>
        <v>0</v>
      </c>
      <c r="Q83" s="251"/>
      <c r="R83" s="252">
        <f t="shared" si="16"/>
        <v>44926</v>
      </c>
      <c r="S83" s="266">
        <f t="shared" si="17"/>
        <v>0.3</v>
      </c>
      <c r="T83" s="191" t="e">
        <f t="shared" si="18"/>
        <v>#DIV/0!</v>
      </c>
      <c r="U83" s="206" t="e">
        <f t="shared" si="20"/>
        <v>#DIV/0!</v>
      </c>
    </row>
    <row r="84" spans="2:21" ht="63" customHeight="1" thickBot="1" x14ac:dyDescent="0.35">
      <c r="B84" s="192" t="s">
        <v>348</v>
      </c>
      <c r="C84" s="259">
        <f>+'ANALISIS OCI'!X82</f>
        <v>0</v>
      </c>
      <c r="D84" s="260">
        <f>+'ANALISIS OCI'!Y82</f>
        <v>0</v>
      </c>
      <c r="E84" s="260">
        <f>+'ANALISIS OCI'!Z82</f>
        <v>0</v>
      </c>
      <c r="F84" s="260">
        <f>+'ANALISIS OCI'!AA82</f>
        <v>0</v>
      </c>
      <c r="G84" s="261">
        <f t="shared" si="11"/>
        <v>0</v>
      </c>
      <c r="H84" s="249">
        <f t="shared" si="12"/>
        <v>0</v>
      </c>
      <c r="I84" s="250">
        <f t="shared" si="13"/>
        <v>0</v>
      </c>
      <c r="J84" s="246" t="e">
        <f>'ANALISIS OCI'!AC82</f>
        <v>#DIV/0!</v>
      </c>
      <c r="K84" s="247" t="e">
        <f t="shared" si="21"/>
        <v>#DIV/0!</v>
      </c>
      <c r="L84" s="248" t="e">
        <f t="shared" si="19"/>
        <v>#DIV/0!</v>
      </c>
      <c r="M84" s="262"/>
      <c r="N84" s="263">
        <f t="shared" si="14"/>
        <v>0</v>
      </c>
      <c r="O84" s="264"/>
      <c r="P84" s="265">
        <f t="shared" si="15"/>
        <v>0</v>
      </c>
      <c r="Q84" s="251"/>
      <c r="R84" s="252">
        <f t="shared" si="16"/>
        <v>44926</v>
      </c>
      <c r="S84" s="266">
        <f t="shared" si="17"/>
        <v>0.3</v>
      </c>
      <c r="T84" s="191" t="e">
        <f t="shared" si="18"/>
        <v>#DIV/0!</v>
      </c>
      <c r="U84" s="206" t="e">
        <f t="shared" si="20"/>
        <v>#DIV/0!</v>
      </c>
    </row>
    <row r="85" spans="2:21" ht="63" customHeight="1" thickBot="1" x14ac:dyDescent="0.35">
      <c r="B85" s="192" t="s">
        <v>349</v>
      </c>
      <c r="C85" s="259">
        <f>+'ANALISIS OCI'!X83</f>
        <v>0</v>
      </c>
      <c r="D85" s="260">
        <f>+'ANALISIS OCI'!Y83</f>
        <v>0</v>
      </c>
      <c r="E85" s="260">
        <f>+'ANALISIS OCI'!Z83</f>
        <v>0</v>
      </c>
      <c r="F85" s="260">
        <f>+'ANALISIS OCI'!AA83</f>
        <v>0</v>
      </c>
      <c r="G85" s="261">
        <f t="shared" si="11"/>
        <v>0</v>
      </c>
      <c r="H85" s="249">
        <f t="shared" si="12"/>
        <v>0</v>
      </c>
      <c r="I85" s="250">
        <f t="shared" si="13"/>
        <v>0</v>
      </c>
      <c r="J85" s="246" t="e">
        <f>'ANALISIS OCI'!AC83</f>
        <v>#DIV/0!</v>
      </c>
      <c r="K85" s="247" t="e">
        <f t="shared" si="21"/>
        <v>#DIV/0!</v>
      </c>
      <c r="L85" s="248" t="e">
        <f t="shared" si="19"/>
        <v>#DIV/0!</v>
      </c>
      <c r="M85" s="262"/>
      <c r="N85" s="263">
        <f t="shared" si="14"/>
        <v>0</v>
      </c>
      <c r="O85" s="264"/>
      <c r="P85" s="265">
        <f t="shared" si="15"/>
        <v>0</v>
      </c>
      <c r="Q85" s="251"/>
      <c r="R85" s="252">
        <f t="shared" si="16"/>
        <v>44926</v>
      </c>
      <c r="S85" s="266">
        <f t="shared" si="17"/>
        <v>0.3</v>
      </c>
      <c r="T85" s="191" t="e">
        <f t="shared" si="18"/>
        <v>#DIV/0!</v>
      </c>
      <c r="U85" s="206" t="e">
        <f t="shared" si="20"/>
        <v>#DIV/0!</v>
      </c>
    </row>
    <row r="86" spans="2:21" ht="63" customHeight="1" thickBot="1" x14ac:dyDescent="0.35">
      <c r="B86" s="192" t="s">
        <v>350</v>
      </c>
      <c r="C86" s="259">
        <f>+'ANALISIS OCI'!X84</f>
        <v>0</v>
      </c>
      <c r="D86" s="260">
        <f>+'ANALISIS OCI'!Y84</f>
        <v>0</v>
      </c>
      <c r="E86" s="260">
        <f>+'ANALISIS OCI'!Z84</f>
        <v>0</v>
      </c>
      <c r="F86" s="260">
        <f>+'ANALISIS OCI'!AA84</f>
        <v>0</v>
      </c>
      <c r="G86" s="261">
        <f t="shared" si="11"/>
        <v>0</v>
      </c>
      <c r="H86" s="249">
        <f t="shared" si="12"/>
        <v>0</v>
      </c>
      <c r="I86" s="250">
        <f t="shared" si="13"/>
        <v>0</v>
      </c>
      <c r="J86" s="246" t="e">
        <f>'ANALISIS OCI'!AC84</f>
        <v>#DIV/0!</v>
      </c>
      <c r="K86" s="247" t="e">
        <f t="shared" si="21"/>
        <v>#DIV/0!</v>
      </c>
      <c r="L86" s="248" t="e">
        <f t="shared" si="19"/>
        <v>#DIV/0!</v>
      </c>
      <c r="M86" s="262"/>
      <c r="N86" s="263">
        <f t="shared" si="14"/>
        <v>0</v>
      </c>
      <c r="O86" s="264"/>
      <c r="P86" s="265">
        <f t="shared" si="15"/>
        <v>0</v>
      </c>
      <c r="Q86" s="251"/>
      <c r="R86" s="252">
        <f t="shared" si="16"/>
        <v>44926</v>
      </c>
      <c r="S86" s="266">
        <f t="shared" si="17"/>
        <v>0.3</v>
      </c>
      <c r="T86" s="191" t="e">
        <f t="shared" si="18"/>
        <v>#DIV/0!</v>
      </c>
      <c r="U86" s="206" t="e">
        <f t="shared" si="20"/>
        <v>#DIV/0!</v>
      </c>
    </row>
    <row r="87" spans="2:21" ht="63" customHeight="1" thickBot="1" x14ac:dyDescent="0.35">
      <c r="B87" s="192" t="s">
        <v>351</v>
      </c>
      <c r="C87" s="259">
        <f>+'ANALISIS OCI'!X85</f>
        <v>0</v>
      </c>
      <c r="D87" s="260">
        <f>+'ANALISIS OCI'!Y85</f>
        <v>0</v>
      </c>
      <c r="E87" s="260">
        <f>+'ANALISIS OCI'!Z85</f>
        <v>0</v>
      </c>
      <c r="F87" s="260">
        <f>+'ANALISIS OCI'!AA85</f>
        <v>0</v>
      </c>
      <c r="G87" s="261">
        <f t="shared" si="11"/>
        <v>0</v>
      </c>
      <c r="H87" s="249">
        <f t="shared" si="12"/>
        <v>0</v>
      </c>
      <c r="I87" s="250">
        <f t="shared" si="13"/>
        <v>0</v>
      </c>
      <c r="J87" s="246" t="e">
        <f>'ANALISIS OCI'!AC85</f>
        <v>#DIV/0!</v>
      </c>
      <c r="K87" s="247" t="e">
        <f t="shared" si="21"/>
        <v>#DIV/0!</v>
      </c>
      <c r="L87" s="248" t="e">
        <f t="shared" si="19"/>
        <v>#DIV/0!</v>
      </c>
      <c r="M87" s="262"/>
      <c r="N87" s="263">
        <f t="shared" si="14"/>
        <v>0</v>
      </c>
      <c r="O87" s="264"/>
      <c r="P87" s="265">
        <f t="shared" si="15"/>
        <v>0</v>
      </c>
      <c r="Q87" s="251"/>
      <c r="R87" s="252">
        <f t="shared" si="16"/>
        <v>44926</v>
      </c>
      <c r="S87" s="266">
        <f t="shared" si="17"/>
        <v>0.3</v>
      </c>
      <c r="T87" s="191" t="e">
        <f t="shared" si="18"/>
        <v>#DIV/0!</v>
      </c>
      <c r="U87" s="206" t="e">
        <f t="shared" si="20"/>
        <v>#DIV/0!</v>
      </c>
    </row>
    <row r="88" spans="2:21" ht="63" customHeight="1" thickBot="1" x14ac:dyDescent="0.35">
      <c r="B88" s="192" t="s">
        <v>352</v>
      </c>
      <c r="C88" s="259">
        <f>+'ANALISIS OCI'!X86</f>
        <v>0</v>
      </c>
      <c r="D88" s="260">
        <f>+'ANALISIS OCI'!Y86</f>
        <v>0</v>
      </c>
      <c r="E88" s="260">
        <f>+'ANALISIS OCI'!Z86</f>
        <v>0</v>
      </c>
      <c r="F88" s="260">
        <f>+'ANALISIS OCI'!AA86</f>
        <v>0</v>
      </c>
      <c r="G88" s="261">
        <f t="shared" si="11"/>
        <v>0</v>
      </c>
      <c r="H88" s="249">
        <f t="shared" si="12"/>
        <v>0</v>
      </c>
      <c r="I88" s="250">
        <f t="shared" si="13"/>
        <v>0</v>
      </c>
      <c r="J88" s="246" t="e">
        <f>'ANALISIS OCI'!AC86</f>
        <v>#DIV/0!</v>
      </c>
      <c r="K88" s="247" t="e">
        <f t="shared" si="21"/>
        <v>#DIV/0!</v>
      </c>
      <c r="L88" s="248" t="e">
        <f t="shared" si="19"/>
        <v>#DIV/0!</v>
      </c>
      <c r="M88" s="262"/>
      <c r="N88" s="263">
        <f t="shared" si="14"/>
        <v>0</v>
      </c>
      <c r="O88" s="264"/>
      <c r="P88" s="265">
        <f t="shared" si="15"/>
        <v>0</v>
      </c>
      <c r="Q88" s="251"/>
      <c r="R88" s="252">
        <f t="shared" si="16"/>
        <v>44926</v>
      </c>
      <c r="S88" s="266">
        <f t="shared" si="17"/>
        <v>0.3</v>
      </c>
      <c r="T88" s="191" t="e">
        <f t="shared" si="18"/>
        <v>#DIV/0!</v>
      </c>
      <c r="U88" s="206" t="e">
        <f t="shared" si="20"/>
        <v>#DIV/0!</v>
      </c>
    </row>
    <row r="89" spans="2:21" ht="63" customHeight="1" thickBot="1" x14ac:dyDescent="0.35">
      <c r="B89" s="192" t="s">
        <v>353</v>
      </c>
      <c r="C89" s="259">
        <f>+'ANALISIS OCI'!X87</f>
        <v>0</v>
      </c>
      <c r="D89" s="260">
        <f>+'ANALISIS OCI'!Y87</f>
        <v>0</v>
      </c>
      <c r="E89" s="260">
        <f>+'ANALISIS OCI'!Z87</f>
        <v>0</v>
      </c>
      <c r="F89" s="260">
        <f>+'ANALISIS OCI'!AA87</f>
        <v>0</v>
      </c>
      <c r="G89" s="261">
        <f t="shared" si="11"/>
        <v>0</v>
      </c>
      <c r="H89" s="249">
        <f t="shared" si="12"/>
        <v>0</v>
      </c>
      <c r="I89" s="250">
        <f t="shared" si="13"/>
        <v>0</v>
      </c>
      <c r="J89" s="246" t="e">
        <f>'ANALISIS OCI'!AC87</f>
        <v>#DIV/0!</v>
      </c>
      <c r="K89" s="247" t="e">
        <f t="shared" si="21"/>
        <v>#DIV/0!</v>
      </c>
      <c r="L89" s="248" t="e">
        <f t="shared" si="19"/>
        <v>#DIV/0!</v>
      </c>
      <c r="M89" s="262"/>
      <c r="N89" s="263">
        <f t="shared" si="14"/>
        <v>0</v>
      </c>
      <c r="O89" s="264"/>
      <c r="P89" s="265">
        <f t="shared" si="15"/>
        <v>0</v>
      </c>
      <c r="Q89" s="251"/>
      <c r="R89" s="252">
        <f t="shared" si="16"/>
        <v>44926</v>
      </c>
      <c r="S89" s="266">
        <f t="shared" si="17"/>
        <v>0.3</v>
      </c>
      <c r="T89" s="191" t="e">
        <f t="shared" si="18"/>
        <v>#DIV/0!</v>
      </c>
      <c r="U89" s="206" t="e">
        <f t="shared" si="20"/>
        <v>#DIV/0!</v>
      </c>
    </row>
    <row r="90" spans="2:21" ht="63" customHeight="1" thickBot="1" x14ac:dyDescent="0.35">
      <c r="B90" s="192" t="s">
        <v>354</v>
      </c>
      <c r="C90" s="259">
        <f>+'ANALISIS OCI'!X88</f>
        <v>0</v>
      </c>
      <c r="D90" s="260">
        <f>+'ANALISIS OCI'!Y88</f>
        <v>0</v>
      </c>
      <c r="E90" s="260">
        <f>+'ANALISIS OCI'!Z88</f>
        <v>0</v>
      </c>
      <c r="F90" s="260">
        <f>+'ANALISIS OCI'!AA88</f>
        <v>0</v>
      </c>
      <c r="G90" s="261">
        <f t="shared" si="11"/>
        <v>0</v>
      </c>
      <c r="H90" s="249">
        <f t="shared" si="12"/>
        <v>0</v>
      </c>
      <c r="I90" s="250">
        <f t="shared" si="13"/>
        <v>0</v>
      </c>
      <c r="J90" s="246" t="e">
        <f>'ANALISIS OCI'!AC88</f>
        <v>#DIV/0!</v>
      </c>
      <c r="K90" s="247" t="e">
        <f t="shared" si="21"/>
        <v>#DIV/0!</v>
      </c>
      <c r="L90" s="248" t="e">
        <f t="shared" si="19"/>
        <v>#DIV/0!</v>
      </c>
      <c r="M90" s="262"/>
      <c r="N90" s="263">
        <f t="shared" si="14"/>
        <v>0</v>
      </c>
      <c r="O90" s="264"/>
      <c r="P90" s="265">
        <f t="shared" si="15"/>
        <v>0</v>
      </c>
      <c r="Q90" s="251"/>
      <c r="R90" s="252">
        <f t="shared" si="16"/>
        <v>44926</v>
      </c>
      <c r="S90" s="266">
        <f t="shared" si="17"/>
        <v>0.3</v>
      </c>
      <c r="T90" s="191" t="e">
        <f t="shared" si="18"/>
        <v>#DIV/0!</v>
      </c>
      <c r="U90" s="206" t="e">
        <f t="shared" si="20"/>
        <v>#DIV/0!</v>
      </c>
    </row>
    <row r="91" spans="2:21" ht="63" customHeight="1" thickBot="1" x14ac:dyDescent="0.35">
      <c r="B91" s="192" t="s">
        <v>355</v>
      </c>
      <c r="C91" s="259">
        <f>+'ANALISIS OCI'!X89</f>
        <v>0</v>
      </c>
      <c r="D91" s="260">
        <f>+'ANALISIS OCI'!Y89</f>
        <v>0</v>
      </c>
      <c r="E91" s="260">
        <f>+'ANALISIS OCI'!Z89</f>
        <v>0</v>
      </c>
      <c r="F91" s="260">
        <f>+'ANALISIS OCI'!AA89</f>
        <v>0</v>
      </c>
      <c r="G91" s="261">
        <f t="shared" si="11"/>
        <v>0</v>
      </c>
      <c r="H91" s="249">
        <f t="shared" si="12"/>
        <v>0</v>
      </c>
      <c r="I91" s="250">
        <f t="shared" si="13"/>
        <v>0</v>
      </c>
      <c r="J91" s="246">
        <f>'ANALISIS OCI'!AC89</f>
        <v>0</v>
      </c>
      <c r="K91" s="247">
        <f t="shared" si="21"/>
        <v>0</v>
      </c>
      <c r="L91" s="248">
        <f t="shared" si="19"/>
        <v>0</v>
      </c>
      <c r="M91" s="262"/>
      <c r="N91" s="263">
        <f t="shared" si="14"/>
        <v>0</v>
      </c>
      <c r="O91" s="264"/>
      <c r="P91" s="265">
        <f t="shared" si="15"/>
        <v>0</v>
      </c>
      <c r="Q91" s="251"/>
      <c r="R91" s="252">
        <f t="shared" si="16"/>
        <v>44926</v>
      </c>
      <c r="S91" s="266">
        <f t="shared" si="17"/>
        <v>0.3</v>
      </c>
      <c r="T91" s="191">
        <f t="shared" si="18"/>
        <v>0.3</v>
      </c>
      <c r="U91" s="206" t="str">
        <f t="shared" si="20"/>
        <v>Incluir en ciclos posteriores de auditoría</v>
      </c>
    </row>
    <row r="92" spans="2:21" ht="63" customHeight="1" thickBot="1" x14ac:dyDescent="0.35">
      <c r="B92" s="192" t="s">
        <v>356</v>
      </c>
      <c r="C92" s="259">
        <f>+'ANALISIS OCI'!X90</f>
        <v>0</v>
      </c>
      <c r="D92" s="260">
        <f>+'ANALISIS OCI'!Y90</f>
        <v>0</v>
      </c>
      <c r="E92" s="260">
        <f>+'ANALISIS OCI'!Z90</f>
        <v>0</v>
      </c>
      <c r="F92" s="260">
        <f>+'ANALISIS OCI'!AA90</f>
        <v>0</v>
      </c>
      <c r="G92" s="261">
        <f t="shared" si="11"/>
        <v>0</v>
      </c>
      <c r="H92" s="249">
        <f t="shared" si="12"/>
        <v>0</v>
      </c>
      <c r="I92" s="250">
        <f t="shared" si="13"/>
        <v>0</v>
      </c>
      <c r="J92" s="246">
        <f>'ANALISIS OCI'!AC90</f>
        <v>0</v>
      </c>
      <c r="K92" s="247">
        <f t="shared" si="21"/>
        <v>0</v>
      </c>
      <c r="L92" s="248">
        <f t="shared" si="19"/>
        <v>0</v>
      </c>
      <c r="M92" s="262"/>
      <c r="N92" s="263">
        <f t="shared" si="14"/>
        <v>0</v>
      </c>
      <c r="O92" s="264"/>
      <c r="P92" s="265">
        <f t="shared" si="15"/>
        <v>0</v>
      </c>
      <c r="Q92" s="251"/>
      <c r="R92" s="252">
        <f t="shared" si="16"/>
        <v>44926</v>
      </c>
      <c r="S92" s="266">
        <f t="shared" si="17"/>
        <v>0.3</v>
      </c>
      <c r="T92" s="191">
        <f t="shared" si="18"/>
        <v>0.3</v>
      </c>
      <c r="U92" s="206" t="str">
        <f t="shared" si="20"/>
        <v>Incluir en ciclos posteriores de auditoría</v>
      </c>
    </row>
    <row r="93" spans="2:21" ht="15.75" customHeight="1" x14ac:dyDescent="0.3"/>
    <row r="94" spans="2:21" ht="15.75" customHeight="1" x14ac:dyDescent="0.3"/>
    <row r="95" spans="2:21" ht="15.75" customHeight="1" x14ac:dyDescent="0.3"/>
    <row r="96" spans="2:21" ht="15.75" customHeight="1" x14ac:dyDescent="0.3"/>
    <row r="97" ht="15.75" customHeight="1" x14ac:dyDescent="0.3"/>
    <row r="98" ht="15.75" customHeight="1" x14ac:dyDescent="0.3"/>
    <row r="99" ht="15.75" customHeight="1" x14ac:dyDescent="0.3"/>
    <row r="100" ht="15.75" customHeight="1" x14ac:dyDescent="0.3"/>
  </sheetData>
  <mergeCells count="23">
    <mergeCell ref="C6:D6"/>
    <mergeCell ref="B2:B5"/>
    <mergeCell ref="C2:Q5"/>
    <mergeCell ref="R2:S2"/>
    <mergeCell ref="T2:T5"/>
    <mergeCell ref="R3:S3"/>
    <mergeCell ref="R4:S4"/>
    <mergeCell ref="R5:S5"/>
    <mergeCell ref="B9:B10"/>
    <mergeCell ref="C9:G9"/>
    <mergeCell ref="H9:I10"/>
    <mergeCell ref="M9:N10"/>
    <mergeCell ref="O9:P10"/>
    <mergeCell ref="T9:U10"/>
    <mergeCell ref="T8:U8"/>
    <mergeCell ref="C8:J8"/>
    <mergeCell ref="J9:L10"/>
    <mergeCell ref="M8:N8"/>
    <mergeCell ref="O8:P8"/>
    <mergeCell ref="Q8:S8"/>
    <mergeCell ref="Q9:Q10"/>
    <mergeCell ref="R9:R10"/>
    <mergeCell ref="S9:S10"/>
  </mergeCells>
  <phoneticPr fontId="59" type="noConversion"/>
  <conditionalFormatting sqref="H11">
    <cfRule type="containsText" dxfId="173" priority="45" operator="containsText" text="Moderado">
      <formula>NOT(ISERROR(SEARCH(("Moderado"),(H11))))</formula>
    </cfRule>
  </conditionalFormatting>
  <conditionalFormatting sqref="H11">
    <cfRule type="containsText" dxfId="172" priority="46" operator="containsText" text="Alto">
      <formula>NOT(ISERROR(SEARCH(("Alto"),(H11))))</formula>
    </cfRule>
  </conditionalFormatting>
  <conditionalFormatting sqref="H11">
    <cfRule type="containsText" dxfId="171" priority="47" operator="containsText" text="Muy Alto">
      <formula>NOT(ISERROR(SEARCH(("Muy Alto"),(H11))))</formula>
    </cfRule>
  </conditionalFormatting>
  <conditionalFormatting sqref="H11">
    <cfRule type="containsText" dxfId="170" priority="48" operator="containsText" text="Muy Bajo">
      <formula>NOT(ISERROR(SEARCH(("Muy Bajo"),(H11))))</formula>
    </cfRule>
  </conditionalFormatting>
  <conditionalFormatting sqref="H11">
    <cfRule type="containsText" dxfId="169" priority="49" operator="containsText" text="Bajo">
      <formula>NOT(ISERROR(SEARCH(("Bajo"),(H11))))</formula>
    </cfRule>
  </conditionalFormatting>
  <conditionalFormatting sqref="H11">
    <cfRule type="containsText" dxfId="168" priority="50" operator="containsText" text="Extremo">
      <formula>NOT(ISERROR(SEARCH(("Extremo"),(H11))))</formula>
    </cfRule>
  </conditionalFormatting>
  <conditionalFormatting sqref="T11:T19 T22:T92">
    <cfRule type="colorScale" priority="87">
      <colorScale>
        <cfvo type="min"/>
        <cfvo type="percentile" val="50"/>
        <cfvo type="max"/>
        <color rgb="FF63BE7B"/>
        <color rgb="FFFFEB84"/>
        <color rgb="FFF8696B"/>
      </colorScale>
    </cfRule>
  </conditionalFormatting>
  <conditionalFormatting sqref="G11">
    <cfRule type="containsText" dxfId="167" priority="28" operator="containsText" text="Muy Alto">
      <formula>NOT(ISERROR(SEARCH(("Muy Alto"),(G11))))</formula>
    </cfRule>
  </conditionalFormatting>
  <conditionalFormatting sqref="T20">
    <cfRule type="colorScale" priority="44">
      <colorScale>
        <cfvo type="min"/>
        <cfvo type="percentile" val="50"/>
        <cfvo type="max"/>
        <color rgb="FF63BE7B"/>
        <color rgb="FFFFEB84"/>
        <color rgb="FFF8696B"/>
      </colorScale>
    </cfRule>
  </conditionalFormatting>
  <conditionalFormatting sqref="T21">
    <cfRule type="colorScale" priority="37">
      <colorScale>
        <cfvo type="min"/>
        <cfvo type="percentile" val="50"/>
        <cfvo type="max"/>
        <color rgb="FF63BE7B"/>
        <color rgb="FFFFEB84"/>
        <color rgb="FFF8696B"/>
      </colorScale>
    </cfRule>
  </conditionalFormatting>
  <conditionalFormatting sqref="G11">
    <cfRule type="containsText" dxfId="166" priority="30" operator="containsText" text="Moderado">
      <formula>NOT(ISERROR(SEARCH(("Moderado"),(G11))))</formula>
    </cfRule>
  </conditionalFormatting>
  <conditionalFormatting sqref="G11">
    <cfRule type="containsText" dxfId="165" priority="29" operator="containsText" text="Alto">
      <formula>NOT(ISERROR(SEARCH(("Alto"),(G11))))</formula>
    </cfRule>
  </conditionalFormatting>
  <conditionalFormatting sqref="G11">
    <cfRule type="containsText" dxfId="164" priority="88" operator="containsText" text="Muy Bajo">
      <formula>NOT(ISERROR(SEARCH(("Muy Bajo"),(G11))))</formula>
    </cfRule>
  </conditionalFormatting>
  <conditionalFormatting sqref="G11">
    <cfRule type="containsText" dxfId="163" priority="89" operator="containsText" text="Bajo">
      <formula>NOT(ISERROR(SEARCH(("Bajo"),(G11))))</formula>
    </cfRule>
  </conditionalFormatting>
  <conditionalFormatting sqref="G11">
    <cfRule type="containsText" dxfId="162" priority="90" operator="containsText" text="Extremo">
      <formula>NOT(ISERROR(SEARCH(("Extremo"),(G11))))</formula>
    </cfRule>
  </conditionalFormatting>
  <conditionalFormatting sqref="H12:H92">
    <cfRule type="containsText" dxfId="161" priority="12" operator="containsText" text="Moderado">
      <formula>NOT(ISERROR(SEARCH(("Moderado"),(H12))))</formula>
    </cfRule>
  </conditionalFormatting>
  <conditionalFormatting sqref="H12:H92">
    <cfRule type="containsText" dxfId="160" priority="11" operator="containsText" text="Alto">
      <formula>NOT(ISERROR(SEARCH(("Alto"),(H12))))</formula>
    </cfRule>
  </conditionalFormatting>
  <conditionalFormatting sqref="H12:H92">
    <cfRule type="containsText" dxfId="159" priority="10" operator="containsText" text="Muy Alto">
      <formula>NOT(ISERROR(SEARCH(("Muy Alto"),(H12))))</formula>
    </cfRule>
  </conditionalFormatting>
  <conditionalFormatting sqref="H12:H92">
    <cfRule type="containsText" dxfId="158" priority="91" operator="containsText" text="Muy Bajo">
      <formula>NOT(ISERROR(SEARCH(("Muy Bajo"),(H12))))</formula>
    </cfRule>
  </conditionalFormatting>
  <conditionalFormatting sqref="H12:H92">
    <cfRule type="containsText" dxfId="157" priority="92" operator="containsText" text="Bajo">
      <formula>NOT(ISERROR(SEARCH(("Bajo"),(H12))))</formula>
    </cfRule>
  </conditionalFormatting>
  <conditionalFormatting sqref="H12:H92">
    <cfRule type="containsText" dxfId="156" priority="93" operator="containsText" text="Extremo">
      <formula>NOT(ISERROR(SEARCH(("Extremo"),(H12))))</formula>
    </cfRule>
  </conditionalFormatting>
  <conditionalFormatting sqref="G12:G92">
    <cfRule type="containsText" dxfId="155" priority="6" operator="containsText" text="Moderado">
      <formula>NOT(ISERROR(SEARCH(("Moderado"),(G12))))</formula>
    </cfRule>
  </conditionalFormatting>
  <conditionalFormatting sqref="G12:G92">
    <cfRule type="containsText" dxfId="154" priority="5" operator="containsText" text="Alto">
      <formula>NOT(ISERROR(SEARCH(("Alto"),(G12))))</formula>
    </cfRule>
  </conditionalFormatting>
  <conditionalFormatting sqref="G12:G92">
    <cfRule type="containsText" dxfId="153" priority="4" operator="containsText" text="Muy Alto">
      <formula>NOT(ISERROR(SEARCH(("Muy Alto"),(G12))))</formula>
    </cfRule>
  </conditionalFormatting>
  <conditionalFormatting sqref="G12:G92">
    <cfRule type="containsText" dxfId="152" priority="94" operator="containsText" text="Muy Bajo">
      <formula>NOT(ISERROR(SEARCH(("Muy Bajo"),(G12))))</formula>
    </cfRule>
  </conditionalFormatting>
  <conditionalFormatting sqref="G12:G92">
    <cfRule type="containsText" dxfId="151" priority="95" operator="containsText" text="Bajo">
      <formula>NOT(ISERROR(SEARCH(("Bajo"),(G12))))</formula>
    </cfRule>
  </conditionalFormatting>
  <conditionalFormatting sqref="G12:G92">
    <cfRule type="containsText" dxfId="150" priority="96" operator="containsText" text="Extremo">
      <formula>NOT(ISERROR(SEARCH(("Extremo"),(G12))))</formula>
    </cfRule>
  </conditionalFormatting>
  <dataValidations count="1">
    <dataValidation type="list" allowBlank="1" showErrorMessage="1" sqref="M11:M92 O11:O92">
      <formula1>"Si,No"</formula1>
    </dataValidation>
  </dataValidations>
  <pageMargins left="0.7" right="0.7" top="0.75" bottom="0.75" header="0" footer="0"/>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K15"/>
  <sheetViews>
    <sheetView workbookViewId="0">
      <selection activeCell="C8" sqref="C8:V8"/>
    </sheetView>
  </sheetViews>
  <sheetFormatPr baseColWidth="10" defaultColWidth="11.42578125" defaultRowHeight="15" x14ac:dyDescent="0.25"/>
  <cols>
    <col min="1" max="2" width="11.42578125" style="26"/>
    <col min="3" max="3" width="16.85546875" style="26" customWidth="1"/>
    <col min="4" max="16384" width="11.42578125" style="26"/>
  </cols>
  <sheetData>
    <row r="4" spans="3:11" ht="15.75" thickBot="1" x14ac:dyDescent="0.3"/>
    <row r="5" spans="3:11" x14ac:dyDescent="0.25">
      <c r="C5" s="157" t="s">
        <v>242</v>
      </c>
      <c r="D5" s="158"/>
      <c r="E5" s="158"/>
      <c r="F5" s="158"/>
      <c r="G5" s="158"/>
      <c r="H5" s="158"/>
      <c r="I5" s="158"/>
      <c r="J5" s="158"/>
      <c r="K5" s="159"/>
    </row>
    <row r="6" spans="3:11" ht="15.75" thickBot="1" x14ac:dyDescent="0.3">
      <c r="C6" s="160" t="s">
        <v>278</v>
      </c>
      <c r="D6" s="161" t="s">
        <v>285</v>
      </c>
      <c r="E6" s="161"/>
      <c r="F6" s="161"/>
      <c r="G6" s="161"/>
      <c r="H6" s="161"/>
      <c r="I6" s="161"/>
      <c r="J6" s="161"/>
      <c r="K6" s="162"/>
    </row>
    <row r="7" spans="3:11" x14ac:dyDescent="0.25">
      <c r="C7" s="156"/>
      <c r="D7" s="156"/>
      <c r="E7" s="156"/>
      <c r="F7" s="156"/>
      <c r="G7" s="156"/>
      <c r="H7" s="156"/>
      <c r="I7" s="156"/>
      <c r="J7" s="156"/>
      <c r="K7" s="156"/>
    </row>
    <row r="9" spans="3:11" ht="236.25" customHeight="1" x14ac:dyDescent="0.25">
      <c r="C9" s="505" t="s">
        <v>279</v>
      </c>
      <c r="D9" s="505"/>
      <c r="E9" s="505"/>
      <c r="F9" s="505"/>
      <c r="G9" s="505"/>
      <c r="H9" s="505"/>
      <c r="I9" s="505"/>
      <c r="J9" s="505"/>
      <c r="K9" s="505"/>
    </row>
    <row r="10" spans="3:11" ht="326.25" customHeight="1" x14ac:dyDescent="0.25">
      <c r="C10" s="505" t="s">
        <v>280</v>
      </c>
      <c r="D10" s="505"/>
      <c r="E10" s="505"/>
      <c r="F10" s="505"/>
      <c r="G10" s="505"/>
      <c r="H10" s="505"/>
      <c r="I10" s="505"/>
      <c r="J10" s="505"/>
      <c r="K10" s="505"/>
    </row>
    <row r="11" spans="3:11" ht="205.5" customHeight="1" x14ac:dyDescent="0.25">
      <c r="C11" s="505" t="s">
        <v>282</v>
      </c>
      <c r="D11" s="505"/>
      <c r="E11" s="505"/>
      <c r="F11" s="505"/>
      <c r="G11" s="505"/>
      <c r="H11" s="505"/>
      <c r="I11" s="505"/>
      <c r="J11" s="505"/>
      <c r="K11" s="505"/>
    </row>
    <row r="12" spans="3:11" ht="269.25" customHeight="1" x14ac:dyDescent="0.25">
      <c r="C12" s="505" t="s">
        <v>283</v>
      </c>
      <c r="D12" s="505"/>
      <c r="E12" s="505"/>
      <c r="F12" s="505"/>
      <c r="G12" s="505"/>
      <c r="H12" s="505"/>
      <c r="I12" s="505"/>
      <c r="J12" s="505"/>
      <c r="K12" s="505"/>
    </row>
    <row r="13" spans="3:11" ht="249" customHeight="1" x14ac:dyDescent="0.25">
      <c r="C13" s="505" t="s">
        <v>284</v>
      </c>
      <c r="D13" s="505"/>
      <c r="E13" s="505"/>
      <c r="F13" s="505"/>
      <c r="G13" s="505"/>
      <c r="H13" s="505"/>
      <c r="I13" s="505"/>
      <c r="J13" s="505"/>
      <c r="K13" s="505"/>
    </row>
    <row r="14" spans="3:11" ht="167.25" customHeight="1" x14ac:dyDescent="0.25">
      <c r="C14" s="505" t="s">
        <v>281</v>
      </c>
      <c r="D14" s="505"/>
      <c r="E14" s="505"/>
      <c r="F14" s="505"/>
      <c r="G14" s="505"/>
      <c r="H14" s="505"/>
      <c r="I14" s="505"/>
      <c r="J14" s="505"/>
      <c r="K14" s="505"/>
    </row>
    <row r="15" spans="3:11" ht="39.75" customHeight="1" x14ac:dyDescent="0.25">
      <c r="C15" s="506" t="s">
        <v>252</v>
      </c>
      <c r="D15" s="506"/>
      <c r="E15" s="506"/>
      <c r="F15" s="506"/>
      <c r="G15" s="506"/>
      <c r="H15" s="506"/>
      <c r="I15" s="506"/>
      <c r="J15" s="506"/>
      <c r="K15" s="506"/>
    </row>
  </sheetData>
  <mergeCells count="7">
    <mergeCell ref="C9:K9"/>
    <mergeCell ref="C10:K10"/>
    <mergeCell ref="C15:K15"/>
    <mergeCell ref="C11:K11"/>
    <mergeCell ref="C12:K12"/>
    <mergeCell ref="C14:K14"/>
    <mergeCell ref="C13:K13"/>
  </mergeCells>
  <pageMargins left="0.7" right="0.7" top="0.75" bottom="0.75" header="0.3" footer="0.3"/>
  <pageSetup orientation="portrait" horizontalDpi="4294967295" verticalDpi="4294967295"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0"/>
  <sheetViews>
    <sheetView topLeftCell="C2" workbookViewId="0">
      <selection activeCell="C8" sqref="C8:V8"/>
    </sheetView>
  </sheetViews>
  <sheetFormatPr baseColWidth="10" defaultColWidth="11.42578125" defaultRowHeight="15" x14ac:dyDescent="0.25"/>
  <cols>
    <col min="1" max="2" width="38.5703125" customWidth="1"/>
    <col min="3" max="3" width="25.7109375" customWidth="1"/>
    <col min="4" max="4" width="9.5703125" hidden="1" customWidth="1"/>
    <col min="5" max="5" width="20" customWidth="1"/>
    <col min="6" max="6" width="20" hidden="1" customWidth="1"/>
    <col min="7" max="7" width="22.5703125" customWidth="1"/>
    <col min="8" max="8" width="22.5703125" hidden="1" customWidth="1"/>
    <col min="9" max="9" width="23.5703125" customWidth="1"/>
    <col min="10" max="10" width="23.5703125" hidden="1" customWidth="1"/>
    <col min="11" max="11" width="33.5703125" customWidth="1"/>
    <col min="12" max="12" width="11.42578125" hidden="1" customWidth="1"/>
    <col min="13" max="13" width="24.5703125" customWidth="1"/>
    <col min="14" max="14" width="11.42578125" hidden="1" customWidth="1"/>
    <col min="15" max="15" width="17.28515625" customWidth="1"/>
    <col min="16" max="16" width="3.5703125" hidden="1" customWidth="1"/>
    <col min="17" max="23" width="3.140625" customWidth="1"/>
    <col min="29" max="29" width="14.28515625" bestFit="1" customWidth="1"/>
  </cols>
  <sheetData>
    <row r="1" spans="1:35" ht="15.75" thickBot="1" x14ac:dyDescent="0.3"/>
    <row r="2" spans="1:35" x14ac:dyDescent="0.25">
      <c r="A2" s="587"/>
      <c r="B2" s="207"/>
      <c r="C2" s="590" t="s">
        <v>299</v>
      </c>
      <c r="D2" s="591"/>
      <c r="E2" s="591"/>
      <c r="F2" s="591"/>
      <c r="G2" s="591"/>
      <c r="H2" s="591"/>
      <c r="I2" s="591"/>
      <c r="J2" s="591"/>
      <c r="K2" s="591"/>
      <c r="L2" s="591"/>
      <c r="M2" s="591"/>
      <c r="N2" s="591"/>
      <c r="O2" s="591"/>
      <c r="P2" s="195"/>
      <c r="Q2" s="591"/>
      <c r="R2" s="591"/>
      <c r="S2" s="591"/>
      <c r="T2" s="591"/>
      <c r="U2" s="591"/>
      <c r="V2" s="591"/>
      <c r="W2" s="591"/>
      <c r="X2" s="591"/>
      <c r="Y2" s="591"/>
      <c r="Z2" s="591"/>
      <c r="AA2" s="594"/>
      <c r="AB2" s="594"/>
      <c r="AC2" s="595"/>
    </row>
    <row r="3" spans="1:35" x14ac:dyDescent="0.25">
      <c r="A3" s="588"/>
      <c r="B3" s="208"/>
      <c r="C3" s="592"/>
      <c r="D3" s="592"/>
      <c r="E3" s="592"/>
      <c r="F3" s="592"/>
      <c r="G3" s="592"/>
      <c r="H3" s="592"/>
      <c r="I3" s="592"/>
      <c r="J3" s="592"/>
      <c r="K3" s="592"/>
      <c r="L3" s="592"/>
      <c r="M3" s="592"/>
      <c r="N3" s="592"/>
      <c r="O3" s="592"/>
      <c r="P3" s="196"/>
      <c r="Q3" s="592"/>
      <c r="R3" s="592"/>
      <c r="S3" s="592"/>
      <c r="T3" s="592"/>
      <c r="U3" s="592"/>
      <c r="V3" s="592"/>
      <c r="W3" s="592"/>
      <c r="X3" s="592"/>
      <c r="Y3" s="592"/>
      <c r="Z3" s="592"/>
      <c r="AA3" s="596"/>
      <c r="AB3" s="596"/>
      <c r="AC3" s="597"/>
    </row>
    <row r="4" spans="1:35" x14ac:dyDescent="0.25">
      <c r="A4" s="588"/>
      <c r="B4" s="208"/>
      <c r="C4" s="592"/>
      <c r="D4" s="592"/>
      <c r="E4" s="592"/>
      <c r="F4" s="592"/>
      <c r="G4" s="592"/>
      <c r="H4" s="592"/>
      <c r="I4" s="592"/>
      <c r="J4" s="592"/>
      <c r="K4" s="592"/>
      <c r="L4" s="592"/>
      <c r="M4" s="592"/>
      <c r="N4" s="592"/>
      <c r="O4" s="592"/>
      <c r="P4" s="196"/>
      <c r="Q4" s="592"/>
      <c r="R4" s="592"/>
      <c r="S4" s="592"/>
      <c r="T4" s="592"/>
      <c r="U4" s="592"/>
      <c r="V4" s="592"/>
      <c r="W4" s="592"/>
      <c r="X4" s="592"/>
      <c r="Y4" s="592"/>
      <c r="Z4" s="592"/>
      <c r="AA4" s="596"/>
      <c r="AB4" s="596"/>
      <c r="AC4" s="597"/>
    </row>
    <row r="5" spans="1:35" ht="15.75" thickBot="1" x14ac:dyDescent="0.3">
      <c r="A5" s="589"/>
      <c r="B5" s="209"/>
      <c r="C5" s="593"/>
      <c r="D5" s="593"/>
      <c r="E5" s="593"/>
      <c r="F5" s="593"/>
      <c r="G5" s="593"/>
      <c r="H5" s="593"/>
      <c r="I5" s="593"/>
      <c r="J5" s="593"/>
      <c r="K5" s="593"/>
      <c r="L5" s="593"/>
      <c r="M5" s="593"/>
      <c r="N5" s="593"/>
      <c r="O5" s="593"/>
      <c r="P5" s="197"/>
      <c r="Q5" s="593"/>
      <c r="R5" s="593"/>
      <c r="S5" s="593"/>
      <c r="T5" s="593"/>
      <c r="U5" s="593"/>
      <c r="V5" s="593"/>
      <c r="W5" s="593"/>
      <c r="X5" s="593"/>
      <c r="Y5" s="593"/>
      <c r="Z5" s="593"/>
      <c r="AA5" s="598"/>
      <c r="AB5" s="598"/>
      <c r="AC5" s="599"/>
    </row>
    <row r="6" spans="1:35" ht="15.75" thickBot="1" x14ac:dyDescent="0.3"/>
    <row r="7" spans="1:35" x14ac:dyDescent="0.25">
      <c r="A7" s="581" t="s">
        <v>15</v>
      </c>
      <c r="B7" s="581" t="s">
        <v>359</v>
      </c>
      <c r="C7" s="583">
        <v>1</v>
      </c>
      <c r="D7" s="584"/>
      <c r="E7" s="584">
        <v>2</v>
      </c>
      <c r="F7" s="584"/>
      <c r="G7" s="584">
        <v>3</v>
      </c>
      <c r="H7" s="584"/>
      <c r="I7" s="584">
        <v>4</v>
      </c>
      <c r="J7" s="584"/>
      <c r="K7" s="584">
        <v>5</v>
      </c>
      <c r="L7" s="584"/>
      <c r="M7" s="584">
        <v>6</v>
      </c>
      <c r="N7" s="584"/>
      <c r="O7" s="584">
        <v>7</v>
      </c>
      <c r="P7" s="585"/>
      <c r="Q7" s="573">
        <v>1</v>
      </c>
      <c r="R7" s="573">
        <v>2</v>
      </c>
      <c r="S7" s="573">
        <v>3</v>
      </c>
      <c r="T7" s="573">
        <v>4</v>
      </c>
      <c r="U7" s="573">
        <v>5</v>
      </c>
      <c r="V7" s="573">
        <v>6</v>
      </c>
      <c r="W7" s="573">
        <v>7</v>
      </c>
      <c r="X7" s="575" t="s">
        <v>1</v>
      </c>
      <c r="Y7" s="577" t="s">
        <v>2</v>
      </c>
      <c r="Z7" s="579" t="s">
        <v>3</v>
      </c>
      <c r="AA7" s="564" t="s">
        <v>4</v>
      </c>
      <c r="AB7" s="566" t="s">
        <v>300</v>
      </c>
      <c r="AC7" s="568" t="s">
        <v>301</v>
      </c>
    </row>
    <row r="8" spans="1:35" s="198" customFormat="1" ht="45" customHeight="1" thickBot="1" x14ac:dyDescent="0.3">
      <c r="A8" s="582"/>
      <c r="B8" s="586"/>
      <c r="C8" s="570" t="s">
        <v>302</v>
      </c>
      <c r="D8" s="571"/>
      <c r="E8" s="571" t="s">
        <v>303</v>
      </c>
      <c r="F8" s="571"/>
      <c r="G8" s="571" t="s">
        <v>304</v>
      </c>
      <c r="H8" s="571"/>
      <c r="I8" s="571" t="s">
        <v>305</v>
      </c>
      <c r="J8" s="571"/>
      <c r="K8" s="571" t="s">
        <v>306</v>
      </c>
      <c r="L8" s="571"/>
      <c r="M8" s="571" t="s">
        <v>307</v>
      </c>
      <c r="N8" s="571"/>
      <c r="O8" s="571" t="s">
        <v>308</v>
      </c>
      <c r="P8" s="572"/>
      <c r="Q8" s="574"/>
      <c r="R8" s="574"/>
      <c r="S8" s="574"/>
      <c r="T8" s="574"/>
      <c r="U8" s="574"/>
      <c r="V8" s="574"/>
      <c r="W8" s="574"/>
      <c r="X8" s="576"/>
      <c r="Y8" s="578"/>
      <c r="Z8" s="580"/>
      <c r="AA8" s="565"/>
      <c r="AB8" s="567"/>
      <c r="AC8" s="569"/>
    </row>
    <row r="9" spans="1:35" ht="30" x14ac:dyDescent="0.25">
      <c r="A9" s="378" t="e">
        <f>+'PRIORIZACIÓN (2)'!B11</f>
        <v>#REF!</v>
      </c>
      <c r="B9" s="210" t="str">
        <f>+IF('PRIORIZACIÓN (2)'!I11&gt;0%,"YA CUENTA CON PONDERACIÓN DE RIESGOS, NO DILIGENCIAR ANALISIS OCI", "DILIGENCIE ANALISIS OCI PARA ESTA UNIDAD AUDITABLE")</f>
        <v>DILIGENCIE ANALISIS OCI PARA ESTA UNIDAD AUDITABLE</v>
      </c>
      <c r="C9" s="203"/>
      <c r="D9" s="1"/>
      <c r="E9" s="1"/>
      <c r="F9" s="1"/>
      <c r="G9" s="204"/>
      <c r="H9" s="1"/>
      <c r="I9" s="204"/>
      <c r="J9" s="1"/>
      <c r="K9" s="1"/>
      <c r="L9" s="1"/>
      <c r="M9" s="1"/>
      <c r="N9" s="1"/>
      <c r="O9" s="1"/>
      <c r="P9" s="200">
        <f>IF($O9="Critica no recuperable","E",IF($O9="Critica con recuperación parcial","A",IF($O9="Falta de oportunidad para atención usuarios","M",IF($O9="Falta de oportunidad para gestión de los procesos","B",0))))</f>
        <v>0</v>
      </c>
      <c r="Q9" s="1">
        <f>IF($C9="EXTREMA","E",IF($C9="ALTA","A",IF($C9="MEDIA","M",IF($C9="BAJA","B",0))))</f>
        <v>0</v>
      </c>
      <c r="R9" s="1">
        <f t="shared" ref="R9:R72" si="0">IF($E9="3 días","E",IF($E9="2 días","A",IF($E9="1 días","M",IF($E9="Varias horas","B",0))))</f>
        <v>0</v>
      </c>
      <c r="S9" s="1">
        <f>IF($G9="EXTREMA","E",IF($G9="ALTA","A",IF($G9="MEDIA","M",IF($G9="BAJA","B",0))))</f>
        <v>0</v>
      </c>
      <c r="T9" s="1">
        <f>IF($I9="EXTREMA","E",IF($I9="ALTA","A",IF($I9="MEDIA","M",IF($I9="BAJA","B",0))))</f>
        <v>0</v>
      </c>
      <c r="U9" s="1">
        <f t="shared" ref="U9:U72" si="1">IF($K9="Hechos de Corrupción","E",IF($K9="Incumplimiento de servicios","A",IF($K9="Retrasos en los servicios","M",IF($K9="Quejas por incumplimientos o retrasos","B",0))))</f>
        <v>0</v>
      </c>
      <c r="V9" s="1">
        <f>IF($M9="EXTREMA","E",IF($M9="ALTA","A",IF($M9="MEDIA","M",IF($M9="BAJA","B",0))))</f>
        <v>0</v>
      </c>
      <c r="W9" s="200">
        <f>IF($O9="Critica no recuperable","E",IF($O9="Critica con recuperación parcial","A",IF($O9="Falta de oportunidad para atención usuarios","M",IF($O9="Falta de oportunidad para gestión de los procesos","B",0))))</f>
        <v>0</v>
      </c>
      <c r="X9" s="5">
        <f>COUNTIFS(Q9:W9,"E")</f>
        <v>0</v>
      </c>
      <c r="Y9" s="1">
        <f>COUNTIF(Q9:W9,"A")</f>
        <v>0</v>
      </c>
      <c r="Z9" s="1">
        <f>COUNTIF(Q9:W9,"M")</f>
        <v>0</v>
      </c>
      <c r="AA9" s="201">
        <f>COUNTIF(Q9:W9,"B")</f>
        <v>0</v>
      </c>
      <c r="AB9" s="5">
        <f>SUM(X9:AA9)</f>
        <v>0</v>
      </c>
      <c r="AC9" s="202" t="e">
        <f>+IF((X9/AB9)&gt;=0.2,"Extremo",+IF(((X9/AB9)+(Y9/AB9))&gt;=0.3,"Alto",+IF(((X9/AB9)+(Y9/AB9)+(Z9/AB9))&gt;=0.4,"Moderado",+IF((X9/AB9)+(Y9/AB9)+(Z9/AB9)+(AA9/AB9)&gt;=0.5,"Bajo",""))))</f>
        <v>#DIV/0!</v>
      </c>
      <c r="AI9" t="s">
        <v>360</v>
      </c>
    </row>
    <row r="10" spans="1:35" ht="30" x14ac:dyDescent="0.25">
      <c r="A10" s="378" t="e">
        <f>+'PRIORIZACIÓN (2)'!B12</f>
        <v>#REF!</v>
      </c>
      <c r="B10" s="210" t="str">
        <f>+IF('PRIORIZACIÓN (2)'!I12&gt;0%,"YA CUENTA CON PONDERACIÓN DE RIESGOS, NO DILIGENCIAR ANALISIS OCI", "DILIGENCIE ANALISIS OCI PARA ESTA UNIDAD AUDITABLE")</f>
        <v>DILIGENCIE ANALISIS OCI PARA ESTA UNIDAD AUDITABLE</v>
      </c>
      <c r="C10" s="203"/>
      <c r="D10" s="1"/>
      <c r="E10" s="1"/>
      <c r="F10" s="1"/>
      <c r="G10" s="204"/>
      <c r="H10" s="1"/>
      <c r="I10" s="204"/>
      <c r="J10" s="1"/>
      <c r="K10" s="1"/>
      <c r="L10" s="1"/>
      <c r="M10" s="1"/>
      <c r="N10" s="1"/>
      <c r="O10" s="1"/>
      <c r="P10" s="201">
        <f t="shared" ref="P10:P17" si="2">IF($O10="Critica no recuperable","E",IF($O10="Critica con recuperación parcial","A",IF($O10="Falta de oportunidad para atención usuarios","M",IF($O10="Falta de oportunidad para gestión de los procesos","B",0))))</f>
        <v>0</v>
      </c>
      <c r="Q10" s="1">
        <f t="shared" ref="Q10:Q73" si="3">IF($C10="EXTREMA","E",IF($C10="ALTA","A",IF($C10="MEDIA","M",IF($C10="BAJA","B",0))))</f>
        <v>0</v>
      </c>
      <c r="R10" s="1">
        <f t="shared" si="0"/>
        <v>0</v>
      </c>
      <c r="S10" s="1">
        <f t="shared" ref="S10:S73" si="4">IF($G10="EXTREMA","E",IF($G10="ALTA","A",IF($G10="MEDIA","M",IF($G10="BAJA","B",0))))</f>
        <v>0</v>
      </c>
      <c r="T10" s="1">
        <f t="shared" ref="T10:T73" si="5">IF($I10="EXTREMA","E",IF($I10="ALTA","A",IF($I10="MEDIA","M",IF($I10="BAJA","B",0))))</f>
        <v>0</v>
      </c>
      <c r="U10" s="1">
        <f t="shared" si="1"/>
        <v>0</v>
      </c>
      <c r="V10" s="1">
        <f t="shared" ref="V10:V73" si="6">IF($M10="EXTREMA","E",IF($M10="ALTA","A",IF($M10="MEDIA","M",IF($M10="BAJA","B",0))))</f>
        <v>0</v>
      </c>
      <c r="W10" s="200">
        <f t="shared" ref="W10:W73" si="7">IF($O10="Critica no recuperable","E",IF($O10="Critica con recuperación parcial","A",IF($O10="Falta de oportunidad para atención usuarios","M",IF($O10="Falta de oportunidad para gestión de los procesos","B",0))))</f>
        <v>0</v>
      </c>
      <c r="X10" s="5">
        <f t="shared" ref="X10:X17" si="8">COUNTIFS(Q10:W10,"E")</f>
        <v>0</v>
      </c>
      <c r="Y10" s="1">
        <f t="shared" ref="Y10:Y17" si="9">COUNTIF(Q10:W10,"A")</f>
        <v>0</v>
      </c>
      <c r="Z10" s="1">
        <f t="shared" ref="Z10:Z17" si="10">COUNTIF(Q10:W10,"M")</f>
        <v>0</v>
      </c>
      <c r="AA10" s="201">
        <f t="shared" ref="AA10:AA17" si="11">COUNTIF(Q10:W10,"B")</f>
        <v>0</v>
      </c>
      <c r="AB10" s="5">
        <f t="shared" ref="AB10:AB17" si="12">SUM(X10:AA10)</f>
        <v>0</v>
      </c>
      <c r="AC10" s="202" t="e">
        <f t="shared" ref="AC10:AC17" si="13">+IF((X10/AB10)&gt;=0.2,"Extremo",+IF(((X10/AB10)+(Y10/AB10))&gt;=0.3,"Alto",+IF(((X10/AB10)+(Y10/AB10)+(Z10/AB10))&gt;=0.4,"Moderado",+IF((X10/AB10)+(Y10/AB10)+(Z10/AB10)+(AA10/AB10)&gt;=0.5,"Bajo",""))))</f>
        <v>#DIV/0!</v>
      </c>
      <c r="AI10" t="s">
        <v>361</v>
      </c>
    </row>
    <row r="11" spans="1:35" ht="30" x14ac:dyDescent="0.25">
      <c r="A11" s="378" t="e">
        <f>+'PRIORIZACIÓN (2)'!B13</f>
        <v>#REF!</v>
      </c>
      <c r="B11" s="210" t="str">
        <f>+IF('PRIORIZACIÓN (2)'!I13&gt;0%,"YA CUENTA CON PONDERACIÓN DE RIESGOS, NO DILIGENCIAR ANALISIS OCI", "DILIGENCIE ANALISIS OCI PARA ESTA UNIDAD AUDITABLE")</f>
        <v>DILIGENCIE ANALISIS OCI PARA ESTA UNIDAD AUDITABLE</v>
      </c>
      <c r="C11" s="203"/>
      <c r="D11" s="1"/>
      <c r="E11" s="1"/>
      <c r="F11" s="1"/>
      <c r="G11" s="204"/>
      <c r="H11" s="1"/>
      <c r="I11" s="204"/>
      <c r="J11" s="1"/>
      <c r="K11" s="1"/>
      <c r="L11" s="1"/>
      <c r="M11" s="1"/>
      <c r="N11" s="1"/>
      <c r="O11" s="1"/>
      <c r="P11" s="201">
        <f t="shared" si="2"/>
        <v>0</v>
      </c>
      <c r="Q11" s="1">
        <f t="shared" si="3"/>
        <v>0</v>
      </c>
      <c r="R11" s="1">
        <f t="shared" si="0"/>
        <v>0</v>
      </c>
      <c r="S11" s="1">
        <f t="shared" si="4"/>
        <v>0</v>
      </c>
      <c r="T11" s="1">
        <f t="shared" si="5"/>
        <v>0</v>
      </c>
      <c r="U11" s="1">
        <f t="shared" si="1"/>
        <v>0</v>
      </c>
      <c r="V11" s="1">
        <f t="shared" si="6"/>
        <v>0</v>
      </c>
      <c r="W11" s="200">
        <f t="shared" si="7"/>
        <v>0</v>
      </c>
      <c r="X11" s="5">
        <f t="shared" si="8"/>
        <v>0</v>
      </c>
      <c r="Y11" s="1">
        <f t="shared" si="9"/>
        <v>0</v>
      </c>
      <c r="Z11" s="1">
        <f t="shared" si="10"/>
        <v>0</v>
      </c>
      <c r="AA11" s="201">
        <f t="shared" si="11"/>
        <v>0</v>
      </c>
      <c r="AB11" s="5">
        <f t="shared" si="12"/>
        <v>0</v>
      </c>
      <c r="AC11" s="202" t="e">
        <f t="shared" si="13"/>
        <v>#DIV/0!</v>
      </c>
    </row>
    <row r="12" spans="1:35" ht="30" x14ac:dyDescent="0.25">
      <c r="A12" s="378" t="e">
        <f>+'PRIORIZACIÓN (2)'!B14</f>
        <v>#REF!</v>
      </c>
      <c r="B12" s="210" t="str">
        <f>+IF('PRIORIZACIÓN (2)'!I14&gt;0%,"YA CUENTA CON PONDERACIÓN DE RIESGOS, NO DILIGENCIAR ANALISIS OCI", "DILIGENCIE ANALISIS OCI PARA ESTA UNIDAD AUDITABLE")</f>
        <v>DILIGENCIE ANALISIS OCI PARA ESTA UNIDAD AUDITABLE</v>
      </c>
      <c r="C12" s="203"/>
      <c r="D12" s="1"/>
      <c r="E12" s="1"/>
      <c r="F12" s="1"/>
      <c r="G12" s="204"/>
      <c r="H12" s="1"/>
      <c r="I12" s="204"/>
      <c r="J12" s="1"/>
      <c r="K12" s="1"/>
      <c r="L12" s="1"/>
      <c r="M12" s="1"/>
      <c r="N12" s="1"/>
      <c r="O12" s="1"/>
      <c r="P12" s="201">
        <f t="shared" si="2"/>
        <v>0</v>
      </c>
      <c r="Q12" s="1">
        <f t="shared" si="3"/>
        <v>0</v>
      </c>
      <c r="R12" s="1">
        <f t="shared" si="0"/>
        <v>0</v>
      </c>
      <c r="S12" s="1">
        <f t="shared" si="4"/>
        <v>0</v>
      </c>
      <c r="T12" s="1">
        <f t="shared" si="5"/>
        <v>0</v>
      </c>
      <c r="U12" s="1">
        <f t="shared" si="1"/>
        <v>0</v>
      </c>
      <c r="V12" s="1">
        <f t="shared" si="6"/>
        <v>0</v>
      </c>
      <c r="W12" s="200">
        <f t="shared" si="7"/>
        <v>0</v>
      </c>
      <c r="X12" s="5">
        <f t="shared" si="8"/>
        <v>0</v>
      </c>
      <c r="Y12" s="1">
        <f t="shared" si="9"/>
        <v>0</v>
      </c>
      <c r="Z12" s="1">
        <f t="shared" si="10"/>
        <v>0</v>
      </c>
      <c r="AA12" s="201">
        <f t="shared" si="11"/>
        <v>0</v>
      </c>
      <c r="AB12" s="5">
        <f t="shared" si="12"/>
        <v>0</v>
      </c>
      <c r="AC12" s="202" t="e">
        <f t="shared" si="13"/>
        <v>#DIV/0!</v>
      </c>
    </row>
    <row r="13" spans="1:35" ht="30" x14ac:dyDescent="0.25">
      <c r="A13" s="378" t="e">
        <f>+'PRIORIZACIÓN (2)'!B15</f>
        <v>#REF!</v>
      </c>
      <c r="B13" s="210" t="str">
        <f>+IF('PRIORIZACIÓN (2)'!I15&gt;0%,"YA CUENTA CON PONDERACIÓN DE RIESGOS, NO DILIGENCIAR ANALISIS OCI", "DILIGENCIE ANALISIS OCI PARA ESTA UNIDAD AUDITABLE")</f>
        <v>DILIGENCIE ANALISIS OCI PARA ESTA UNIDAD AUDITABLE</v>
      </c>
      <c r="C13" s="203"/>
      <c r="D13" s="1"/>
      <c r="E13" s="1"/>
      <c r="F13" s="1"/>
      <c r="G13" s="204"/>
      <c r="H13" s="1"/>
      <c r="I13" s="204"/>
      <c r="J13" s="1"/>
      <c r="K13" s="1"/>
      <c r="L13" s="1"/>
      <c r="M13" s="1"/>
      <c r="N13" s="1"/>
      <c r="O13" s="1"/>
      <c r="P13" s="201">
        <f t="shared" si="2"/>
        <v>0</v>
      </c>
      <c r="Q13" s="1">
        <f t="shared" si="3"/>
        <v>0</v>
      </c>
      <c r="R13" s="1">
        <f t="shared" si="0"/>
        <v>0</v>
      </c>
      <c r="S13" s="1">
        <f t="shared" si="4"/>
        <v>0</v>
      </c>
      <c r="T13" s="1">
        <f t="shared" si="5"/>
        <v>0</v>
      </c>
      <c r="U13" s="1">
        <f t="shared" si="1"/>
        <v>0</v>
      </c>
      <c r="V13" s="1">
        <f t="shared" si="6"/>
        <v>0</v>
      </c>
      <c r="W13" s="200">
        <f t="shared" si="7"/>
        <v>0</v>
      </c>
      <c r="X13" s="5">
        <f t="shared" si="8"/>
        <v>0</v>
      </c>
      <c r="Y13" s="1">
        <f t="shared" si="9"/>
        <v>0</v>
      </c>
      <c r="Z13" s="1">
        <f t="shared" si="10"/>
        <v>0</v>
      </c>
      <c r="AA13" s="201">
        <f t="shared" si="11"/>
        <v>0</v>
      </c>
      <c r="AB13" s="5">
        <f t="shared" si="12"/>
        <v>0</v>
      </c>
      <c r="AC13" s="202" t="e">
        <f t="shared" si="13"/>
        <v>#DIV/0!</v>
      </c>
    </row>
    <row r="14" spans="1:35" ht="30" x14ac:dyDescent="0.25">
      <c r="A14" s="378" t="e">
        <f>+'PRIORIZACIÓN (2)'!B16</f>
        <v>#REF!</v>
      </c>
      <c r="B14" s="210" t="str">
        <f>+IF('PRIORIZACIÓN (2)'!I16&gt;0%,"YA CUENTA CON PONDERACIÓN DE RIESGOS, NO DILIGENCIAR ANALISIS OCI", "DILIGENCIE ANALISIS OCI PARA ESTA UNIDAD AUDITABLE")</f>
        <v>DILIGENCIE ANALISIS OCI PARA ESTA UNIDAD AUDITABLE</v>
      </c>
      <c r="C14" s="203"/>
      <c r="D14" s="1"/>
      <c r="E14" s="1"/>
      <c r="F14" s="1"/>
      <c r="G14" s="204"/>
      <c r="H14" s="1"/>
      <c r="I14" s="204"/>
      <c r="J14" s="1"/>
      <c r="K14" s="1"/>
      <c r="L14" s="1"/>
      <c r="M14" s="1"/>
      <c r="N14" s="1"/>
      <c r="O14" s="1"/>
      <c r="P14" s="201">
        <f t="shared" si="2"/>
        <v>0</v>
      </c>
      <c r="Q14" s="1">
        <f t="shared" si="3"/>
        <v>0</v>
      </c>
      <c r="R14" s="1">
        <f t="shared" si="0"/>
        <v>0</v>
      </c>
      <c r="S14" s="1">
        <f t="shared" si="4"/>
        <v>0</v>
      </c>
      <c r="T14" s="1">
        <f t="shared" si="5"/>
        <v>0</v>
      </c>
      <c r="U14" s="1">
        <f t="shared" si="1"/>
        <v>0</v>
      </c>
      <c r="V14" s="1">
        <f t="shared" si="6"/>
        <v>0</v>
      </c>
      <c r="W14" s="200">
        <f t="shared" si="7"/>
        <v>0</v>
      </c>
      <c r="X14" s="5">
        <f t="shared" si="8"/>
        <v>0</v>
      </c>
      <c r="Y14" s="1">
        <f t="shared" si="9"/>
        <v>0</v>
      </c>
      <c r="Z14" s="1">
        <f t="shared" si="10"/>
        <v>0</v>
      </c>
      <c r="AA14" s="201">
        <f t="shared" si="11"/>
        <v>0</v>
      </c>
      <c r="AB14" s="5">
        <f t="shared" si="12"/>
        <v>0</v>
      </c>
      <c r="AC14" s="202" t="e">
        <f t="shared" si="13"/>
        <v>#DIV/0!</v>
      </c>
    </row>
    <row r="15" spans="1:35" ht="30" x14ac:dyDescent="0.25">
      <c r="A15" s="378" t="str">
        <f>+'PRIORIZACIÓN (2)'!B17</f>
        <v>Auditoria Misional - Predios Administrados por la ERU</v>
      </c>
      <c r="B15" s="210" t="str">
        <f>+IF('PRIORIZACIÓN (2)'!I17&gt;0%,"YA CUENTA CON PONDERACIÓN DE RIESGOS, NO DILIGENCIAR ANALISIS OCI", "DILIGENCIE ANALISIS OCI PARA ESTA UNIDAD AUDITABLE")</f>
        <v>DILIGENCIE ANALISIS OCI PARA ESTA UNIDAD AUDITABLE</v>
      </c>
      <c r="C15" s="203"/>
      <c r="D15" s="1"/>
      <c r="E15" s="1"/>
      <c r="F15" s="1"/>
      <c r="G15" s="204"/>
      <c r="H15" s="1"/>
      <c r="I15" s="204"/>
      <c r="J15" s="1"/>
      <c r="K15" s="1"/>
      <c r="L15" s="1"/>
      <c r="M15" s="1"/>
      <c r="N15" s="1"/>
      <c r="O15" s="1"/>
      <c r="P15" s="201">
        <f t="shared" si="2"/>
        <v>0</v>
      </c>
      <c r="Q15" s="1">
        <f t="shared" si="3"/>
        <v>0</v>
      </c>
      <c r="R15" s="1">
        <f t="shared" si="0"/>
        <v>0</v>
      </c>
      <c r="S15" s="1">
        <f t="shared" si="4"/>
        <v>0</v>
      </c>
      <c r="T15" s="1">
        <f t="shared" si="5"/>
        <v>0</v>
      </c>
      <c r="U15" s="1">
        <f t="shared" si="1"/>
        <v>0</v>
      </c>
      <c r="V15" s="1">
        <f t="shared" si="6"/>
        <v>0</v>
      </c>
      <c r="W15" s="200">
        <f t="shared" si="7"/>
        <v>0</v>
      </c>
      <c r="X15" s="5">
        <f t="shared" si="8"/>
        <v>0</v>
      </c>
      <c r="Y15" s="1">
        <f t="shared" si="9"/>
        <v>0</v>
      </c>
      <c r="Z15" s="1">
        <f t="shared" si="10"/>
        <v>0</v>
      </c>
      <c r="AA15" s="201">
        <f t="shared" si="11"/>
        <v>0</v>
      </c>
      <c r="AB15" s="5">
        <f t="shared" si="12"/>
        <v>0</v>
      </c>
      <c r="AC15" s="202" t="e">
        <f t="shared" si="13"/>
        <v>#DIV/0!</v>
      </c>
    </row>
    <row r="16" spans="1:35" ht="45" x14ac:dyDescent="0.25">
      <c r="A16" s="378" t="str">
        <f>+'PRIORIZACIÓN (2)'!B18</f>
        <v xml:space="preserve">Auditoria Voto Nacional - Contratos Asociados (Auditoria de Gestión Contractual)  </v>
      </c>
      <c r="B16" s="210" t="str">
        <f>+IF('PRIORIZACIÓN (2)'!I18&gt;0%,"YA CUENTA CON PONDERACIÓN DE RIESGOS, NO DILIGENCIAR ANALISIS OCI", "DILIGENCIE ANALISIS OCI PARA ESTA UNIDAD AUDITABLE")</f>
        <v>DILIGENCIE ANALISIS OCI PARA ESTA UNIDAD AUDITABLE</v>
      </c>
      <c r="C16" s="203"/>
      <c r="D16" s="1"/>
      <c r="E16" s="1"/>
      <c r="F16" s="1"/>
      <c r="G16" s="204"/>
      <c r="H16" s="1"/>
      <c r="I16" s="204"/>
      <c r="J16" s="1"/>
      <c r="K16" s="1"/>
      <c r="L16" s="1"/>
      <c r="M16" s="1"/>
      <c r="N16" s="1"/>
      <c r="O16" s="1"/>
      <c r="P16" s="201">
        <f t="shared" si="2"/>
        <v>0</v>
      </c>
      <c r="Q16" s="1">
        <f t="shared" si="3"/>
        <v>0</v>
      </c>
      <c r="R16" s="1">
        <f t="shared" si="0"/>
        <v>0</v>
      </c>
      <c r="S16" s="1">
        <f t="shared" si="4"/>
        <v>0</v>
      </c>
      <c r="T16" s="1">
        <f t="shared" si="5"/>
        <v>0</v>
      </c>
      <c r="U16" s="1">
        <f t="shared" si="1"/>
        <v>0</v>
      </c>
      <c r="V16" s="1">
        <f t="shared" si="6"/>
        <v>0</v>
      </c>
      <c r="W16" s="200">
        <f t="shared" si="7"/>
        <v>0</v>
      </c>
      <c r="X16" s="5">
        <f t="shared" si="8"/>
        <v>0</v>
      </c>
      <c r="Y16" s="1">
        <f t="shared" si="9"/>
        <v>0</v>
      </c>
      <c r="Z16" s="1">
        <f t="shared" si="10"/>
        <v>0</v>
      </c>
      <c r="AA16" s="201">
        <f t="shared" si="11"/>
        <v>0</v>
      </c>
      <c r="AB16" s="5">
        <f t="shared" si="12"/>
        <v>0</v>
      </c>
      <c r="AC16" s="202" t="e">
        <f t="shared" si="13"/>
        <v>#DIV/0!</v>
      </c>
    </row>
    <row r="17" spans="1:29" ht="30" x14ac:dyDescent="0.25">
      <c r="A17" s="378" t="str">
        <f>+'PRIORIZACIÓN (2)'!B19</f>
        <v>Auditoria Procesos Ejecución Proyectos de Obras</v>
      </c>
      <c r="B17" s="210" t="str">
        <f>+IF('PRIORIZACIÓN (2)'!I19&gt;0%,"YA CUENTA CON PONDERACIÓN DE RIESGOS, NO DILIGENCIAR ANALISIS OCI", "DILIGENCIE ANALISIS OCI PARA ESTA UNIDAD AUDITABLE")</f>
        <v>DILIGENCIE ANALISIS OCI PARA ESTA UNIDAD AUDITABLE</v>
      </c>
      <c r="C17" s="203"/>
      <c r="D17" s="1"/>
      <c r="E17" s="1"/>
      <c r="F17" s="1"/>
      <c r="G17" s="204"/>
      <c r="H17" s="1"/>
      <c r="I17" s="204"/>
      <c r="J17" s="1"/>
      <c r="K17" s="1"/>
      <c r="L17" s="1"/>
      <c r="M17" s="1"/>
      <c r="N17" s="1"/>
      <c r="O17" s="1"/>
      <c r="P17" s="201">
        <f t="shared" si="2"/>
        <v>0</v>
      </c>
      <c r="Q17" s="1">
        <f t="shared" si="3"/>
        <v>0</v>
      </c>
      <c r="R17" s="1">
        <f t="shared" si="0"/>
        <v>0</v>
      </c>
      <c r="S17" s="1">
        <f t="shared" si="4"/>
        <v>0</v>
      </c>
      <c r="T17" s="1">
        <f t="shared" si="5"/>
        <v>0</v>
      </c>
      <c r="U17" s="1">
        <f t="shared" si="1"/>
        <v>0</v>
      </c>
      <c r="V17" s="1">
        <f t="shared" si="6"/>
        <v>0</v>
      </c>
      <c r="W17" s="200">
        <f t="shared" si="7"/>
        <v>0</v>
      </c>
      <c r="X17" s="5">
        <f t="shared" si="8"/>
        <v>0</v>
      </c>
      <c r="Y17" s="1">
        <f t="shared" si="9"/>
        <v>0</v>
      </c>
      <c r="Z17" s="1">
        <f t="shared" si="10"/>
        <v>0</v>
      </c>
      <c r="AA17" s="201">
        <f t="shared" si="11"/>
        <v>0</v>
      </c>
      <c r="AB17" s="5">
        <f t="shared" si="12"/>
        <v>0</v>
      </c>
      <c r="AC17" s="202" t="e">
        <f t="shared" si="13"/>
        <v>#DIV/0!</v>
      </c>
    </row>
    <row r="18" spans="1:29" ht="30" x14ac:dyDescent="0.25">
      <c r="A18" s="378" t="str">
        <f>+'PRIORIZACIÓN (2)'!B20</f>
        <v>Activos de Información y Funcionamiento Software que maneja la Empresa</v>
      </c>
      <c r="B18" s="210" t="str">
        <f>+IF('PRIORIZACIÓN (2)'!I20&gt;0%,"YA CUENTA CON PONDERACIÓN DE RIESGOS, NO DILIGENCIAR ANALISIS OCI", "DILIGENCIE ANALISIS OCI PARA ESTA UNIDAD AUDITABLE")</f>
        <v>DILIGENCIE ANALISIS OCI PARA ESTA UNIDAD AUDITABLE</v>
      </c>
      <c r="C18" s="203"/>
      <c r="D18" s="1"/>
      <c r="E18" s="1"/>
      <c r="F18" s="1"/>
      <c r="G18" s="204"/>
      <c r="H18" s="1"/>
      <c r="I18" s="204"/>
      <c r="J18" s="1"/>
      <c r="K18" s="1"/>
      <c r="L18" s="1"/>
      <c r="M18" s="1"/>
      <c r="N18" s="1"/>
      <c r="O18" s="1"/>
      <c r="P18" s="201">
        <f t="shared" ref="P18:P35" si="14">IF($O18="Critica no recuperable","E",IF($O18="Critica con recuperación parcial","A",IF($O18="Falta de oportunidad para atención usuarios","M",IF($O18="Falta de oportunidad para gestión de los procesos","B",0))))</f>
        <v>0</v>
      </c>
      <c r="Q18" s="1">
        <f t="shared" si="3"/>
        <v>0</v>
      </c>
      <c r="R18" s="1">
        <f t="shared" si="0"/>
        <v>0</v>
      </c>
      <c r="S18" s="1">
        <f t="shared" si="4"/>
        <v>0</v>
      </c>
      <c r="T18" s="1">
        <f t="shared" si="5"/>
        <v>0</v>
      </c>
      <c r="U18" s="1">
        <f t="shared" si="1"/>
        <v>0</v>
      </c>
      <c r="V18" s="1">
        <f t="shared" si="6"/>
        <v>0</v>
      </c>
      <c r="W18" s="200">
        <f t="shared" si="7"/>
        <v>0</v>
      </c>
      <c r="X18" s="5">
        <f t="shared" ref="X18:X23" si="15">COUNTIFS(Q18:W18,"E")</f>
        <v>0</v>
      </c>
      <c r="Y18" s="1">
        <f t="shared" ref="Y18:Y23" si="16">COUNTIF(Q18:W18,"A")</f>
        <v>0</v>
      </c>
      <c r="Z18" s="1">
        <f t="shared" ref="Z18:Z23" si="17">COUNTIF(Q18:W18,"M")</f>
        <v>0</v>
      </c>
      <c r="AA18" s="201">
        <f t="shared" ref="AA18:AA23" si="18">COUNTIF(Q18:W18,"B")</f>
        <v>0</v>
      </c>
      <c r="AB18" s="5">
        <f t="shared" ref="AB18:AB23" si="19">SUM(X18:AA18)</f>
        <v>0</v>
      </c>
      <c r="AC18" s="202" t="e">
        <f t="shared" ref="AC18:AC23" si="20">+IF((X18/AB18)&gt;=0.2,"Extremo",+IF(((X18/AB18)+(Y18/AB18))&gt;=0.3,"Alto",+IF(((X18/AB18)+(Y18/AB18)+(Z18/AB18))&gt;=0.4,"Moderado",+IF((X18/AB18)+(Y18/AB18)+(Z18/AB18)+(AA18/AB18)&gt;=0.5,"Bajo",""))))</f>
        <v>#DIV/0!</v>
      </c>
    </row>
    <row r="19" spans="1:29" ht="30" x14ac:dyDescent="0.25">
      <c r="A19" s="378" t="str">
        <f>+'PRIORIZACIÓN (2)'!B21</f>
        <v>Auditoria Proceso Gestión Financiera y Contable</v>
      </c>
      <c r="B19" s="210" t="str">
        <f>+IF('PRIORIZACIÓN (2)'!I21&gt;0%,"YA CUENTA CON PONDERACIÓN DE RIESGOS, NO DILIGENCIAR ANALISIS OCI", "DILIGENCIE ANALISIS OCI PARA ESTA UNIDAD AUDITABLE")</f>
        <v>DILIGENCIE ANALISIS OCI PARA ESTA UNIDAD AUDITABLE</v>
      </c>
      <c r="C19" s="203"/>
      <c r="D19" s="1"/>
      <c r="E19" s="1"/>
      <c r="F19" s="1"/>
      <c r="G19" s="204"/>
      <c r="H19" s="1"/>
      <c r="I19" s="204"/>
      <c r="J19" s="1"/>
      <c r="K19" s="1"/>
      <c r="L19" s="1"/>
      <c r="M19" s="1"/>
      <c r="N19" s="1"/>
      <c r="O19" s="1"/>
      <c r="P19" s="201">
        <f t="shared" si="14"/>
        <v>0</v>
      </c>
      <c r="Q19" s="1">
        <f t="shared" si="3"/>
        <v>0</v>
      </c>
      <c r="R19" s="1">
        <f t="shared" si="0"/>
        <v>0</v>
      </c>
      <c r="S19" s="1">
        <f t="shared" si="4"/>
        <v>0</v>
      </c>
      <c r="T19" s="1">
        <f t="shared" si="5"/>
        <v>0</v>
      </c>
      <c r="U19" s="1">
        <f t="shared" si="1"/>
        <v>0</v>
      </c>
      <c r="V19" s="1">
        <f t="shared" si="6"/>
        <v>0</v>
      </c>
      <c r="W19" s="200">
        <f t="shared" si="7"/>
        <v>0</v>
      </c>
      <c r="X19" s="5">
        <f t="shared" si="15"/>
        <v>0</v>
      </c>
      <c r="Y19" s="1">
        <f t="shared" si="16"/>
        <v>0</v>
      </c>
      <c r="Z19" s="1">
        <f t="shared" si="17"/>
        <v>0</v>
      </c>
      <c r="AA19" s="201">
        <f t="shared" si="18"/>
        <v>0</v>
      </c>
      <c r="AB19" s="5">
        <f t="shared" si="19"/>
        <v>0</v>
      </c>
      <c r="AC19" s="202" t="e">
        <f t="shared" si="20"/>
        <v>#DIV/0!</v>
      </c>
    </row>
    <row r="20" spans="1:29" ht="60" x14ac:dyDescent="0.25">
      <c r="A20" s="199" t="str">
        <f>+'PRIORIZACIÓN (2)'!B22</f>
        <v>Proyecto San Victorino  (Alto volumen de información - terminación Contrato de dos auditores - aun en proceso de contratación)</v>
      </c>
      <c r="B20" s="210" t="str">
        <f>+IF('PRIORIZACIÓN (2)'!I22&gt;0%,"YA CUENTA CON PONDERACIÓN DE RIESGOS, NO DILIGENCIAR ANALISIS OCI", "DILIGENCIE ANALISIS OCI PARA ESTA UNIDAD AUDITABLE")</f>
        <v>DILIGENCIE ANALISIS OCI PARA ESTA UNIDAD AUDITABLE</v>
      </c>
      <c r="C20" s="203"/>
      <c r="D20" s="1"/>
      <c r="E20" s="1"/>
      <c r="F20" s="1"/>
      <c r="G20" s="204"/>
      <c r="H20" s="1"/>
      <c r="I20" s="204"/>
      <c r="J20" s="1"/>
      <c r="K20" s="1"/>
      <c r="L20" s="1"/>
      <c r="M20" s="1"/>
      <c r="N20" s="1"/>
      <c r="O20" s="1"/>
      <c r="P20" s="201">
        <f t="shared" si="14"/>
        <v>0</v>
      </c>
      <c r="Q20" s="1">
        <f t="shared" si="3"/>
        <v>0</v>
      </c>
      <c r="R20" s="1">
        <f t="shared" si="0"/>
        <v>0</v>
      </c>
      <c r="S20" s="1">
        <f t="shared" si="4"/>
        <v>0</v>
      </c>
      <c r="T20" s="1">
        <f t="shared" si="5"/>
        <v>0</v>
      </c>
      <c r="U20" s="1">
        <f t="shared" si="1"/>
        <v>0</v>
      </c>
      <c r="V20" s="1">
        <f t="shared" si="6"/>
        <v>0</v>
      </c>
      <c r="W20" s="200">
        <f t="shared" si="7"/>
        <v>0</v>
      </c>
      <c r="X20" s="5">
        <f t="shared" si="15"/>
        <v>0</v>
      </c>
      <c r="Y20" s="1">
        <f t="shared" si="16"/>
        <v>0</v>
      </c>
      <c r="Z20" s="1">
        <f t="shared" si="17"/>
        <v>0</v>
      </c>
      <c r="AA20" s="201">
        <f t="shared" si="18"/>
        <v>0</v>
      </c>
      <c r="AB20" s="5">
        <f t="shared" si="19"/>
        <v>0</v>
      </c>
      <c r="AC20" s="202" t="e">
        <f t="shared" si="20"/>
        <v>#DIV/0!</v>
      </c>
    </row>
    <row r="21" spans="1:29" ht="45" x14ac:dyDescent="0.25">
      <c r="A21" s="199" t="str">
        <f>+'PRIORIZACIÓN (2)'!B23</f>
        <v>Auditoria a la Implementación del Modelo Integrado de Planeación y Gestión MIPG</v>
      </c>
      <c r="B21" s="210" t="str">
        <f>+IF('PRIORIZACIÓN (2)'!I23&gt;0%,"YA CUENTA CON PONDERACIÓN DE RIESGOS, NO DILIGENCIAR ANALISIS OCI", "DILIGENCIE ANALISIS OCI PARA ESTA UNIDAD AUDITABLE")</f>
        <v>DILIGENCIE ANALISIS OCI PARA ESTA UNIDAD AUDITABLE</v>
      </c>
      <c r="C21" s="203"/>
      <c r="D21" s="1"/>
      <c r="E21" s="1"/>
      <c r="F21" s="1"/>
      <c r="G21" s="204"/>
      <c r="H21" s="1"/>
      <c r="I21" s="204"/>
      <c r="J21" s="1"/>
      <c r="K21" s="1"/>
      <c r="L21" s="1"/>
      <c r="M21" s="1"/>
      <c r="N21" s="1"/>
      <c r="O21" s="1"/>
      <c r="P21" s="201">
        <f t="shared" si="14"/>
        <v>0</v>
      </c>
      <c r="Q21" s="1">
        <f t="shared" si="3"/>
        <v>0</v>
      </c>
      <c r="R21" s="1">
        <f t="shared" si="0"/>
        <v>0</v>
      </c>
      <c r="S21" s="1">
        <f t="shared" si="4"/>
        <v>0</v>
      </c>
      <c r="T21" s="1">
        <f t="shared" si="5"/>
        <v>0</v>
      </c>
      <c r="U21" s="1">
        <f t="shared" si="1"/>
        <v>0</v>
      </c>
      <c r="V21" s="1">
        <f t="shared" si="6"/>
        <v>0</v>
      </c>
      <c r="W21" s="200">
        <f t="shared" si="7"/>
        <v>0</v>
      </c>
      <c r="X21" s="5">
        <f t="shared" si="15"/>
        <v>0</v>
      </c>
      <c r="Y21" s="1">
        <f t="shared" si="16"/>
        <v>0</v>
      </c>
      <c r="Z21" s="1">
        <f t="shared" si="17"/>
        <v>0</v>
      </c>
      <c r="AA21" s="201">
        <f t="shared" si="18"/>
        <v>0</v>
      </c>
      <c r="AB21" s="5">
        <f t="shared" si="19"/>
        <v>0</v>
      </c>
      <c r="AC21" s="202" t="e">
        <f t="shared" si="20"/>
        <v>#DIV/0!</v>
      </c>
    </row>
    <row r="22" spans="1:29" ht="43.5" customHeight="1" x14ac:dyDescent="0.25">
      <c r="A22" s="199" t="str">
        <f>+'PRIORIZACIÓN (2)'!B24</f>
        <v>Seguimiento implementación acciones de mejora a raíz de auditorias externas e internas</v>
      </c>
      <c r="B22" s="210" t="str">
        <f>+IF('PRIORIZACIÓN (2)'!I24&gt;0%,"YA CUENTA CON PONDERACIÓN DE RIESGOS, NO DILIGENCIAR ANALISIS OCI", "DILIGENCIE ANALISIS OCI PARA ESTA UNIDAD AUDITABLE")</f>
        <v>DILIGENCIE ANALISIS OCI PARA ESTA UNIDAD AUDITABLE</v>
      </c>
      <c r="C22" s="203"/>
      <c r="D22" s="1"/>
      <c r="E22" s="1"/>
      <c r="F22" s="1"/>
      <c r="G22" s="204"/>
      <c r="H22" s="1"/>
      <c r="I22" s="204"/>
      <c r="J22" s="1"/>
      <c r="K22" s="1"/>
      <c r="L22" s="1"/>
      <c r="M22" s="1"/>
      <c r="N22" s="1"/>
      <c r="O22" s="1"/>
      <c r="P22" s="201">
        <f t="shared" si="14"/>
        <v>0</v>
      </c>
      <c r="Q22" s="1">
        <f t="shared" si="3"/>
        <v>0</v>
      </c>
      <c r="R22" s="1">
        <f t="shared" si="0"/>
        <v>0</v>
      </c>
      <c r="S22" s="1">
        <f t="shared" si="4"/>
        <v>0</v>
      </c>
      <c r="T22" s="1">
        <f t="shared" si="5"/>
        <v>0</v>
      </c>
      <c r="U22" s="1">
        <f t="shared" si="1"/>
        <v>0</v>
      </c>
      <c r="V22" s="1">
        <f t="shared" si="6"/>
        <v>0</v>
      </c>
      <c r="W22" s="200">
        <f t="shared" si="7"/>
        <v>0</v>
      </c>
      <c r="X22" s="5">
        <f t="shared" si="15"/>
        <v>0</v>
      </c>
      <c r="Y22" s="1">
        <f t="shared" si="16"/>
        <v>0</v>
      </c>
      <c r="Z22" s="1">
        <f t="shared" si="17"/>
        <v>0</v>
      </c>
      <c r="AA22" s="201">
        <f t="shared" si="18"/>
        <v>0</v>
      </c>
      <c r="AB22" s="5">
        <f t="shared" si="19"/>
        <v>0</v>
      </c>
      <c r="AC22" s="202" t="e">
        <f t="shared" si="20"/>
        <v>#DIV/0!</v>
      </c>
    </row>
    <row r="23" spans="1:29" ht="30" x14ac:dyDescent="0.25">
      <c r="A23" s="199" t="str">
        <f>+'PRIORIZACIÓN (2)'!B25</f>
        <v>Unidad Auditable 13</v>
      </c>
      <c r="B23" s="210" t="str">
        <f>+IF('PRIORIZACIÓN (2)'!I25&gt;0%,"YA CUENTA CON PONDERACIÓN DE RIESGOS, NO DILIGENCIAR ANALISIS OCI", "DILIGENCIE ANALISIS OCI PARA ESTA UNIDAD AUDITABLE")</f>
        <v>DILIGENCIE ANALISIS OCI PARA ESTA UNIDAD AUDITABLE</v>
      </c>
      <c r="C23" s="203"/>
      <c r="D23" s="1"/>
      <c r="E23" s="1"/>
      <c r="F23" s="1"/>
      <c r="G23" s="204"/>
      <c r="H23" s="1"/>
      <c r="I23" s="204"/>
      <c r="J23" s="1"/>
      <c r="K23" s="1"/>
      <c r="L23" s="1"/>
      <c r="M23" s="1"/>
      <c r="N23" s="1"/>
      <c r="O23" s="1"/>
      <c r="P23" s="201">
        <f t="shared" si="14"/>
        <v>0</v>
      </c>
      <c r="Q23" s="1">
        <f t="shared" si="3"/>
        <v>0</v>
      </c>
      <c r="R23" s="1">
        <f t="shared" si="0"/>
        <v>0</v>
      </c>
      <c r="S23" s="1">
        <f t="shared" si="4"/>
        <v>0</v>
      </c>
      <c r="T23" s="1">
        <f t="shared" si="5"/>
        <v>0</v>
      </c>
      <c r="U23" s="1">
        <f t="shared" si="1"/>
        <v>0</v>
      </c>
      <c r="V23" s="1">
        <f t="shared" si="6"/>
        <v>0</v>
      </c>
      <c r="W23" s="200">
        <f t="shared" si="7"/>
        <v>0</v>
      </c>
      <c r="X23" s="5">
        <f t="shared" si="15"/>
        <v>0</v>
      </c>
      <c r="Y23" s="1">
        <f t="shared" si="16"/>
        <v>0</v>
      </c>
      <c r="Z23" s="1">
        <f t="shared" si="17"/>
        <v>0</v>
      </c>
      <c r="AA23" s="201">
        <f t="shared" si="18"/>
        <v>0</v>
      </c>
      <c r="AB23" s="5">
        <f t="shared" si="19"/>
        <v>0</v>
      </c>
      <c r="AC23" s="202" t="e">
        <f t="shared" si="20"/>
        <v>#DIV/0!</v>
      </c>
    </row>
    <row r="24" spans="1:29" ht="42" customHeight="1" x14ac:dyDescent="0.25">
      <c r="A24" s="199" t="str">
        <f>+'PRIORIZACIÓN (2)'!B26</f>
        <v>Unidad Auditable 14</v>
      </c>
      <c r="B24" s="210" t="str">
        <f>+IF('PRIORIZACIÓN (2)'!I26&gt;0%,"YA CUENTA CON PONDERACIÓN DE RIESGOS, NO DILIGENCIAR ANALISIS OCI", "DILIGENCIE ANALISIS OCI PARA ESTA UNIDAD AUDITABLE")</f>
        <v>DILIGENCIE ANALISIS OCI PARA ESTA UNIDAD AUDITABLE</v>
      </c>
      <c r="C24" s="203"/>
      <c r="D24" s="1"/>
      <c r="E24" s="1"/>
      <c r="F24" s="1"/>
      <c r="G24" s="204"/>
      <c r="H24" s="1"/>
      <c r="I24" s="204"/>
      <c r="J24" s="1"/>
      <c r="K24" s="1"/>
      <c r="L24" s="1"/>
      <c r="M24" s="1"/>
      <c r="N24" s="1"/>
      <c r="O24" s="1"/>
      <c r="P24" s="201">
        <f t="shared" si="14"/>
        <v>0</v>
      </c>
      <c r="Q24" s="1">
        <f t="shared" si="3"/>
        <v>0</v>
      </c>
      <c r="R24" s="1">
        <f t="shared" si="0"/>
        <v>0</v>
      </c>
      <c r="S24" s="1">
        <f t="shared" si="4"/>
        <v>0</v>
      </c>
      <c r="T24" s="1">
        <f t="shared" si="5"/>
        <v>0</v>
      </c>
      <c r="U24" s="1">
        <f t="shared" si="1"/>
        <v>0</v>
      </c>
      <c r="V24" s="1">
        <f t="shared" si="6"/>
        <v>0</v>
      </c>
      <c r="W24" s="200">
        <f t="shared" si="7"/>
        <v>0</v>
      </c>
      <c r="X24" s="5">
        <f t="shared" ref="X24:X33" si="21">COUNTIFS(Q24:W24,"E")</f>
        <v>0</v>
      </c>
      <c r="Y24" s="1">
        <f t="shared" ref="Y24:Y33" si="22">COUNTIF(Q24:W24,"A")</f>
        <v>0</v>
      </c>
      <c r="Z24" s="1">
        <f t="shared" ref="Z24:Z33" si="23">COUNTIF(Q24:W24,"M")</f>
        <v>0</v>
      </c>
      <c r="AA24" s="201">
        <f t="shared" ref="AA24:AA33" si="24">COUNTIF(Q24:W24,"B")</f>
        <v>0</v>
      </c>
      <c r="AB24" s="5">
        <f t="shared" ref="AB24:AB33" si="25">SUM(X24:AA24)</f>
        <v>0</v>
      </c>
      <c r="AC24" s="202" t="e">
        <f t="shared" ref="AC24:AC33" si="26">+IF((X24/AB24)&gt;=0.2,"Extremo",+IF(((X24/AB24)+(Y24/AB24))&gt;=0.3,"Alto",+IF(((X24/AB24)+(Y24/AB24)+(Z24/AB24))&gt;=0.4,"Moderado",+IF((X24/AB24)+(Y24/AB24)+(Z24/AB24)+(AA24/AB24)&gt;=0.5,"Bajo",""))))</f>
        <v>#DIV/0!</v>
      </c>
    </row>
    <row r="25" spans="1:29" ht="30" x14ac:dyDescent="0.25">
      <c r="A25" s="199" t="str">
        <f>+'PRIORIZACIÓN (2)'!B27</f>
        <v>Unidad Auditable 15</v>
      </c>
      <c r="B25" s="210" t="str">
        <f>+IF('PRIORIZACIÓN (2)'!I27&gt;0%,"YA CUENTA CON PONDERACIÓN DE RIESGOS, NO DILIGENCIAR ANALISIS OCI", "DILIGENCIE ANALISIS OCI PARA ESTA UNIDAD AUDITABLE")</f>
        <v>DILIGENCIE ANALISIS OCI PARA ESTA UNIDAD AUDITABLE</v>
      </c>
      <c r="C25" s="203"/>
      <c r="D25" s="1"/>
      <c r="E25" s="1"/>
      <c r="F25" s="1"/>
      <c r="G25" s="204"/>
      <c r="H25" s="1"/>
      <c r="I25" s="204"/>
      <c r="J25" s="1"/>
      <c r="K25" s="1"/>
      <c r="L25" s="1"/>
      <c r="M25" s="1"/>
      <c r="N25" s="1"/>
      <c r="O25" s="1"/>
      <c r="P25" s="201">
        <f t="shared" si="14"/>
        <v>0</v>
      </c>
      <c r="Q25" s="1">
        <f t="shared" si="3"/>
        <v>0</v>
      </c>
      <c r="R25" s="1">
        <f t="shared" si="0"/>
        <v>0</v>
      </c>
      <c r="S25" s="1">
        <f t="shared" si="4"/>
        <v>0</v>
      </c>
      <c r="T25" s="1">
        <f t="shared" si="5"/>
        <v>0</v>
      </c>
      <c r="U25" s="1">
        <f t="shared" si="1"/>
        <v>0</v>
      </c>
      <c r="V25" s="1">
        <f t="shared" si="6"/>
        <v>0</v>
      </c>
      <c r="W25" s="200">
        <f t="shared" si="7"/>
        <v>0</v>
      </c>
      <c r="X25" s="5">
        <f t="shared" si="21"/>
        <v>0</v>
      </c>
      <c r="Y25" s="1">
        <f t="shared" si="22"/>
        <v>0</v>
      </c>
      <c r="Z25" s="1">
        <f t="shared" si="23"/>
        <v>0</v>
      </c>
      <c r="AA25" s="201">
        <f t="shared" si="24"/>
        <v>0</v>
      </c>
      <c r="AB25" s="5">
        <f t="shared" si="25"/>
        <v>0</v>
      </c>
      <c r="AC25" s="202" t="e">
        <f t="shared" si="26"/>
        <v>#DIV/0!</v>
      </c>
    </row>
    <row r="26" spans="1:29" ht="42" customHeight="1" x14ac:dyDescent="0.25">
      <c r="A26" s="199" t="str">
        <f>+'PRIORIZACIÓN (2)'!B28</f>
        <v>Unidad Auditable 16</v>
      </c>
      <c r="B26" s="210" t="str">
        <f>+IF('PRIORIZACIÓN (2)'!I28&gt;0%,"YA CUENTA CON PONDERACIÓN DE RIESGOS, NO DILIGENCIAR ANALISIS OCI", "DILIGENCIE ANALISIS OCI PARA ESTA UNIDAD AUDITABLE")</f>
        <v>DILIGENCIE ANALISIS OCI PARA ESTA UNIDAD AUDITABLE</v>
      </c>
      <c r="C26" s="203"/>
      <c r="D26" s="1"/>
      <c r="E26" s="1"/>
      <c r="F26" s="1"/>
      <c r="G26" s="204"/>
      <c r="H26" s="1"/>
      <c r="I26" s="204"/>
      <c r="J26" s="1"/>
      <c r="K26" s="1"/>
      <c r="L26" s="1"/>
      <c r="M26" s="1"/>
      <c r="N26" s="1"/>
      <c r="O26" s="1"/>
      <c r="P26" s="201">
        <f t="shared" si="14"/>
        <v>0</v>
      </c>
      <c r="Q26" s="1">
        <f t="shared" si="3"/>
        <v>0</v>
      </c>
      <c r="R26" s="1">
        <f t="shared" si="0"/>
        <v>0</v>
      </c>
      <c r="S26" s="1">
        <f t="shared" si="4"/>
        <v>0</v>
      </c>
      <c r="T26" s="1">
        <f t="shared" si="5"/>
        <v>0</v>
      </c>
      <c r="U26" s="1">
        <f t="shared" si="1"/>
        <v>0</v>
      </c>
      <c r="V26" s="1">
        <f t="shared" si="6"/>
        <v>0</v>
      </c>
      <c r="W26" s="200">
        <f t="shared" si="7"/>
        <v>0</v>
      </c>
      <c r="X26" s="5">
        <f t="shared" si="21"/>
        <v>0</v>
      </c>
      <c r="Y26" s="1">
        <f t="shared" si="22"/>
        <v>0</v>
      </c>
      <c r="Z26" s="1">
        <f t="shared" si="23"/>
        <v>0</v>
      </c>
      <c r="AA26" s="201">
        <f t="shared" si="24"/>
        <v>0</v>
      </c>
      <c r="AB26" s="5">
        <f t="shared" si="25"/>
        <v>0</v>
      </c>
      <c r="AC26" s="202" t="e">
        <f t="shared" si="26"/>
        <v>#DIV/0!</v>
      </c>
    </row>
    <row r="27" spans="1:29" ht="30" x14ac:dyDescent="0.25">
      <c r="A27" s="199" t="str">
        <f>+'PRIORIZACIÓN (2)'!B29</f>
        <v>Unidad Auditable 17</v>
      </c>
      <c r="B27" s="210" t="str">
        <f>+IF('PRIORIZACIÓN (2)'!I29&gt;0%,"YA CUENTA CON PONDERACIÓN DE RIESGOS, NO DILIGENCIAR ANALISIS OCI", "DILIGENCIE ANALISIS OCI PARA ESTA UNIDAD AUDITABLE")</f>
        <v>DILIGENCIE ANALISIS OCI PARA ESTA UNIDAD AUDITABLE</v>
      </c>
      <c r="C27" s="203"/>
      <c r="D27" s="1"/>
      <c r="E27" s="1"/>
      <c r="F27" s="1"/>
      <c r="G27" s="204"/>
      <c r="H27" s="1"/>
      <c r="I27" s="204"/>
      <c r="J27" s="1"/>
      <c r="K27" s="1"/>
      <c r="L27" s="1"/>
      <c r="M27" s="1"/>
      <c r="N27" s="1"/>
      <c r="O27" s="1"/>
      <c r="P27" s="201">
        <f t="shared" si="14"/>
        <v>0</v>
      </c>
      <c r="Q27" s="1">
        <f t="shared" si="3"/>
        <v>0</v>
      </c>
      <c r="R27" s="1">
        <f t="shared" si="0"/>
        <v>0</v>
      </c>
      <c r="S27" s="1">
        <f t="shared" si="4"/>
        <v>0</v>
      </c>
      <c r="T27" s="1">
        <f t="shared" si="5"/>
        <v>0</v>
      </c>
      <c r="U27" s="1">
        <f t="shared" si="1"/>
        <v>0</v>
      </c>
      <c r="V27" s="1">
        <f t="shared" si="6"/>
        <v>0</v>
      </c>
      <c r="W27" s="200">
        <f t="shared" si="7"/>
        <v>0</v>
      </c>
      <c r="X27" s="5">
        <f t="shared" si="21"/>
        <v>0</v>
      </c>
      <c r="Y27" s="1">
        <f t="shared" si="22"/>
        <v>0</v>
      </c>
      <c r="Z27" s="1">
        <f t="shared" si="23"/>
        <v>0</v>
      </c>
      <c r="AA27" s="201">
        <f t="shared" si="24"/>
        <v>0</v>
      </c>
      <c r="AB27" s="5">
        <f t="shared" si="25"/>
        <v>0</v>
      </c>
      <c r="AC27" s="202" t="e">
        <f t="shared" si="26"/>
        <v>#DIV/0!</v>
      </c>
    </row>
    <row r="28" spans="1:29" ht="30" x14ac:dyDescent="0.25">
      <c r="A28" s="199" t="str">
        <f>+'PRIORIZACIÓN (2)'!B30</f>
        <v>Unidad Auditable 18</v>
      </c>
      <c r="B28" s="210" t="str">
        <f>+IF('PRIORIZACIÓN (2)'!I30&gt;0%,"YA CUENTA CON PONDERACIÓN DE RIESGOS, NO DILIGENCIAR ANALISIS OCI", "DILIGENCIE ANALISIS OCI PARA ESTA UNIDAD AUDITABLE")</f>
        <v>DILIGENCIE ANALISIS OCI PARA ESTA UNIDAD AUDITABLE</v>
      </c>
      <c r="C28" s="203"/>
      <c r="D28" s="1"/>
      <c r="E28" s="1"/>
      <c r="F28" s="1"/>
      <c r="G28" s="204"/>
      <c r="H28" s="1"/>
      <c r="I28" s="204"/>
      <c r="J28" s="1"/>
      <c r="K28" s="1"/>
      <c r="L28" s="1"/>
      <c r="M28" s="1"/>
      <c r="N28" s="1"/>
      <c r="O28" s="1"/>
      <c r="P28" s="201">
        <f t="shared" si="14"/>
        <v>0</v>
      </c>
      <c r="Q28" s="1">
        <f t="shared" si="3"/>
        <v>0</v>
      </c>
      <c r="R28" s="1">
        <f t="shared" si="0"/>
        <v>0</v>
      </c>
      <c r="S28" s="1">
        <f t="shared" si="4"/>
        <v>0</v>
      </c>
      <c r="T28" s="1">
        <f t="shared" si="5"/>
        <v>0</v>
      </c>
      <c r="U28" s="1">
        <f t="shared" si="1"/>
        <v>0</v>
      </c>
      <c r="V28" s="1">
        <f t="shared" si="6"/>
        <v>0</v>
      </c>
      <c r="W28" s="200">
        <f t="shared" si="7"/>
        <v>0</v>
      </c>
      <c r="X28" s="5">
        <f t="shared" si="21"/>
        <v>0</v>
      </c>
      <c r="Y28" s="1">
        <f t="shared" si="22"/>
        <v>0</v>
      </c>
      <c r="Z28" s="1">
        <f t="shared" si="23"/>
        <v>0</v>
      </c>
      <c r="AA28" s="201">
        <f t="shared" si="24"/>
        <v>0</v>
      </c>
      <c r="AB28" s="5">
        <f t="shared" si="25"/>
        <v>0</v>
      </c>
      <c r="AC28" s="202" t="e">
        <f t="shared" si="26"/>
        <v>#DIV/0!</v>
      </c>
    </row>
    <row r="29" spans="1:29" ht="30" x14ac:dyDescent="0.25">
      <c r="A29" s="199" t="str">
        <f>+'PRIORIZACIÓN (2)'!B31</f>
        <v>Unidad Auditable 19</v>
      </c>
      <c r="B29" s="210" t="str">
        <f>+IF('PRIORIZACIÓN (2)'!I31&gt;0%,"YA CUENTA CON PONDERACIÓN DE RIESGOS, NO DILIGENCIAR ANALISIS OCI", "DILIGENCIE ANALISIS OCI PARA ESTA UNIDAD AUDITABLE")</f>
        <v>DILIGENCIE ANALISIS OCI PARA ESTA UNIDAD AUDITABLE</v>
      </c>
      <c r="C29" s="203"/>
      <c r="D29" s="1"/>
      <c r="E29" s="1"/>
      <c r="F29" s="1"/>
      <c r="G29" s="204"/>
      <c r="H29" s="1"/>
      <c r="I29" s="204"/>
      <c r="J29" s="1"/>
      <c r="K29" s="1"/>
      <c r="L29" s="1"/>
      <c r="M29" s="1"/>
      <c r="N29" s="1"/>
      <c r="O29" s="1"/>
      <c r="P29" s="201">
        <f t="shared" si="14"/>
        <v>0</v>
      </c>
      <c r="Q29" s="1">
        <f t="shared" si="3"/>
        <v>0</v>
      </c>
      <c r="R29" s="1">
        <f t="shared" si="0"/>
        <v>0</v>
      </c>
      <c r="S29" s="1">
        <f t="shared" si="4"/>
        <v>0</v>
      </c>
      <c r="T29" s="1">
        <f t="shared" si="5"/>
        <v>0</v>
      </c>
      <c r="U29" s="1">
        <f t="shared" si="1"/>
        <v>0</v>
      </c>
      <c r="V29" s="1">
        <f t="shared" si="6"/>
        <v>0</v>
      </c>
      <c r="W29" s="200">
        <f t="shared" si="7"/>
        <v>0</v>
      </c>
      <c r="X29" s="5">
        <f t="shared" si="21"/>
        <v>0</v>
      </c>
      <c r="Y29" s="1">
        <f t="shared" si="22"/>
        <v>0</v>
      </c>
      <c r="Z29" s="1">
        <f t="shared" si="23"/>
        <v>0</v>
      </c>
      <c r="AA29" s="201">
        <f t="shared" si="24"/>
        <v>0</v>
      </c>
      <c r="AB29" s="5">
        <f t="shared" si="25"/>
        <v>0</v>
      </c>
      <c r="AC29" s="202" t="e">
        <f t="shared" si="26"/>
        <v>#DIV/0!</v>
      </c>
    </row>
    <row r="30" spans="1:29" ht="30" x14ac:dyDescent="0.25">
      <c r="A30" s="199" t="str">
        <f>+'PRIORIZACIÓN (2)'!B32</f>
        <v>Unidad Auditable 20</v>
      </c>
      <c r="B30" s="210" t="str">
        <f>+IF('PRIORIZACIÓN (2)'!I32&gt;0%,"YA CUENTA CON PONDERACIÓN DE RIESGOS, NO DILIGENCIAR ANALISIS OCI", "DILIGENCIE ANALISIS OCI PARA ESTA UNIDAD AUDITABLE")</f>
        <v>DILIGENCIE ANALISIS OCI PARA ESTA UNIDAD AUDITABLE</v>
      </c>
      <c r="C30" s="203"/>
      <c r="D30" s="1">
        <f t="shared" ref="D30:D73" si="27">IF($C30="EXTREMA","E",IF($C30="ALTA","A",IF($C30="MEDIA","M",IF($C30="BAJA","B",0))))</f>
        <v>0</v>
      </c>
      <c r="E30" s="1"/>
      <c r="F30" s="1">
        <f t="shared" ref="F30:F35" si="28">IF($E30="3 días","E",IF($E30="2 días","A",IF($E30="1 días","M",IF($E30="Varias horas","B",0))))</f>
        <v>0</v>
      </c>
      <c r="G30" s="204"/>
      <c r="H30" s="1">
        <f t="shared" ref="H30:H73" si="29">IF($G30="EXTREMA","E",IF($G30="ALTA","A",IF($G30="MEDIA","M",IF($G30="BAJA","B",0))))</f>
        <v>0</v>
      </c>
      <c r="I30" s="204"/>
      <c r="J30" s="1">
        <f t="shared" ref="J30:J73" si="30">IF($I30="EXTREMA","E",IF($I30="ALTA","A",IF($I30="MEDIA","M",IF($I30="BAJA","B",0))))</f>
        <v>0</v>
      </c>
      <c r="K30" s="1"/>
      <c r="L30" s="1">
        <f t="shared" ref="L30:L35" si="31">IF($K30="Hechos de Corrupción","E",IF($K30="Incumplimiento de servicios","A",IF($K30="Retrasos en los servicios","M",IF($K30="Quejas por incumplimientos o retrasos","B",0))))</f>
        <v>0</v>
      </c>
      <c r="M30" s="1"/>
      <c r="N30" s="1">
        <f t="shared" ref="N30:N73" si="32">IF($M30="EXTREMA","E",IF($M30="ALTA","A",IF($M30="MEDIA","M",IF($M30="BAJA","B",0))))</f>
        <v>0</v>
      </c>
      <c r="O30" s="1"/>
      <c r="P30" s="201">
        <f t="shared" si="14"/>
        <v>0</v>
      </c>
      <c r="Q30" s="1">
        <f t="shared" si="3"/>
        <v>0</v>
      </c>
      <c r="R30" s="1">
        <f t="shared" si="0"/>
        <v>0</v>
      </c>
      <c r="S30" s="1">
        <f t="shared" si="4"/>
        <v>0</v>
      </c>
      <c r="T30" s="1">
        <f t="shared" si="5"/>
        <v>0</v>
      </c>
      <c r="U30" s="1">
        <f t="shared" si="1"/>
        <v>0</v>
      </c>
      <c r="V30" s="1">
        <f t="shared" si="6"/>
        <v>0</v>
      </c>
      <c r="W30" s="200">
        <f t="shared" si="7"/>
        <v>0</v>
      </c>
      <c r="X30" s="5">
        <f t="shared" si="21"/>
        <v>0</v>
      </c>
      <c r="Y30" s="1">
        <f t="shared" si="22"/>
        <v>0</v>
      </c>
      <c r="Z30" s="1">
        <f t="shared" si="23"/>
        <v>0</v>
      </c>
      <c r="AA30" s="201">
        <f t="shared" si="24"/>
        <v>0</v>
      </c>
      <c r="AB30" s="5">
        <f t="shared" si="25"/>
        <v>0</v>
      </c>
      <c r="AC30" s="202" t="e">
        <f t="shared" si="26"/>
        <v>#DIV/0!</v>
      </c>
    </row>
    <row r="31" spans="1:29" ht="30" x14ac:dyDescent="0.25">
      <c r="A31" s="199" t="str">
        <f>+'PRIORIZACIÓN (2)'!B33</f>
        <v>Unidad Auditable 21</v>
      </c>
      <c r="B31" s="210" t="str">
        <f>+IF('PRIORIZACIÓN (2)'!I33&gt;0%,"YA CUENTA CON PONDERACIÓN DE RIESGOS, NO DILIGENCIAR ANALISIS OCI", "DILIGENCIE ANALISIS OCI PARA ESTA UNIDAD AUDITABLE")</f>
        <v>DILIGENCIE ANALISIS OCI PARA ESTA UNIDAD AUDITABLE</v>
      </c>
      <c r="C31" s="203"/>
      <c r="D31" s="1">
        <f t="shared" si="27"/>
        <v>0</v>
      </c>
      <c r="E31" s="1"/>
      <c r="F31" s="1">
        <f t="shared" si="28"/>
        <v>0</v>
      </c>
      <c r="G31" s="204"/>
      <c r="H31" s="1">
        <f t="shared" si="29"/>
        <v>0</v>
      </c>
      <c r="I31" s="204"/>
      <c r="J31" s="1">
        <f t="shared" si="30"/>
        <v>0</v>
      </c>
      <c r="K31" s="1"/>
      <c r="L31" s="1">
        <f t="shared" si="31"/>
        <v>0</v>
      </c>
      <c r="M31" s="1"/>
      <c r="N31" s="1">
        <f t="shared" si="32"/>
        <v>0</v>
      </c>
      <c r="O31" s="1"/>
      <c r="P31" s="201">
        <f t="shared" si="14"/>
        <v>0</v>
      </c>
      <c r="Q31" s="1">
        <f t="shared" si="3"/>
        <v>0</v>
      </c>
      <c r="R31" s="1">
        <f t="shared" si="0"/>
        <v>0</v>
      </c>
      <c r="S31" s="1">
        <f t="shared" si="4"/>
        <v>0</v>
      </c>
      <c r="T31" s="1">
        <f t="shared" si="5"/>
        <v>0</v>
      </c>
      <c r="U31" s="1">
        <f t="shared" si="1"/>
        <v>0</v>
      </c>
      <c r="V31" s="1">
        <f t="shared" si="6"/>
        <v>0</v>
      </c>
      <c r="W31" s="200">
        <f t="shared" si="7"/>
        <v>0</v>
      </c>
      <c r="X31" s="5">
        <f t="shared" si="21"/>
        <v>0</v>
      </c>
      <c r="Y31" s="1">
        <f t="shared" si="22"/>
        <v>0</v>
      </c>
      <c r="Z31" s="1">
        <f t="shared" si="23"/>
        <v>0</v>
      </c>
      <c r="AA31" s="201">
        <f t="shared" si="24"/>
        <v>0</v>
      </c>
      <c r="AB31" s="5">
        <f t="shared" si="25"/>
        <v>0</v>
      </c>
      <c r="AC31" s="202" t="e">
        <f t="shared" si="26"/>
        <v>#DIV/0!</v>
      </c>
    </row>
    <row r="32" spans="1:29" ht="30" x14ac:dyDescent="0.25">
      <c r="A32" s="199" t="str">
        <f>+'PRIORIZACIÓN (2)'!B34</f>
        <v>Unidad Auditable 22</v>
      </c>
      <c r="B32" s="210" t="str">
        <f>+IF('PRIORIZACIÓN (2)'!I34&gt;0%,"YA CUENTA CON PONDERACIÓN DE RIESGOS, NO DILIGENCIAR ANALISIS OCI", "DILIGENCIE ANALISIS OCI PARA ESTA UNIDAD AUDITABLE")</f>
        <v>DILIGENCIE ANALISIS OCI PARA ESTA UNIDAD AUDITABLE</v>
      </c>
      <c r="C32" s="203"/>
      <c r="D32" s="1">
        <f t="shared" si="27"/>
        <v>0</v>
      </c>
      <c r="E32" s="1"/>
      <c r="F32" s="1">
        <f t="shared" si="28"/>
        <v>0</v>
      </c>
      <c r="G32" s="204"/>
      <c r="H32" s="1">
        <f t="shared" si="29"/>
        <v>0</v>
      </c>
      <c r="I32" s="204"/>
      <c r="J32" s="1">
        <f t="shared" si="30"/>
        <v>0</v>
      </c>
      <c r="K32" s="1"/>
      <c r="L32" s="1">
        <f t="shared" si="31"/>
        <v>0</v>
      </c>
      <c r="M32" s="1"/>
      <c r="N32" s="1">
        <f t="shared" si="32"/>
        <v>0</v>
      </c>
      <c r="O32" s="1"/>
      <c r="P32" s="201">
        <f t="shared" si="14"/>
        <v>0</v>
      </c>
      <c r="Q32" s="1">
        <f t="shared" si="3"/>
        <v>0</v>
      </c>
      <c r="R32" s="1">
        <f t="shared" si="0"/>
        <v>0</v>
      </c>
      <c r="S32" s="1">
        <f t="shared" si="4"/>
        <v>0</v>
      </c>
      <c r="T32" s="1">
        <f t="shared" si="5"/>
        <v>0</v>
      </c>
      <c r="U32" s="1">
        <f t="shared" si="1"/>
        <v>0</v>
      </c>
      <c r="V32" s="1">
        <f t="shared" si="6"/>
        <v>0</v>
      </c>
      <c r="W32" s="200">
        <f t="shared" si="7"/>
        <v>0</v>
      </c>
      <c r="X32" s="5">
        <f t="shared" si="21"/>
        <v>0</v>
      </c>
      <c r="Y32" s="1">
        <f t="shared" si="22"/>
        <v>0</v>
      </c>
      <c r="Z32" s="1">
        <f t="shared" si="23"/>
        <v>0</v>
      </c>
      <c r="AA32" s="201">
        <f t="shared" si="24"/>
        <v>0</v>
      </c>
      <c r="AB32" s="5">
        <f t="shared" si="25"/>
        <v>0</v>
      </c>
      <c r="AC32" s="202" t="e">
        <f t="shared" si="26"/>
        <v>#DIV/0!</v>
      </c>
    </row>
    <row r="33" spans="1:29" ht="30" x14ac:dyDescent="0.25">
      <c r="A33" s="199" t="str">
        <f>+'PRIORIZACIÓN (2)'!B35</f>
        <v>Unidad Auditable 23</v>
      </c>
      <c r="B33" s="210" t="str">
        <f>+IF('PRIORIZACIÓN (2)'!I35&gt;0%,"YA CUENTA CON PONDERACIÓN DE RIESGOS, NO DILIGENCIAR ANALISIS OCI", "DILIGENCIE ANALISIS OCI PARA ESTA UNIDAD AUDITABLE")</f>
        <v>DILIGENCIE ANALISIS OCI PARA ESTA UNIDAD AUDITABLE</v>
      </c>
      <c r="C33" s="203"/>
      <c r="D33" s="1">
        <f t="shared" si="27"/>
        <v>0</v>
      </c>
      <c r="E33" s="1"/>
      <c r="F33" s="1">
        <f t="shared" si="28"/>
        <v>0</v>
      </c>
      <c r="G33" s="204"/>
      <c r="H33" s="1">
        <f t="shared" si="29"/>
        <v>0</v>
      </c>
      <c r="I33" s="204"/>
      <c r="J33" s="1">
        <f t="shared" si="30"/>
        <v>0</v>
      </c>
      <c r="K33" s="1"/>
      <c r="L33" s="1">
        <f t="shared" si="31"/>
        <v>0</v>
      </c>
      <c r="M33" s="1"/>
      <c r="N33" s="1">
        <f t="shared" si="32"/>
        <v>0</v>
      </c>
      <c r="O33" s="1"/>
      <c r="P33" s="201">
        <f t="shared" si="14"/>
        <v>0</v>
      </c>
      <c r="Q33" s="1">
        <f t="shared" si="3"/>
        <v>0</v>
      </c>
      <c r="R33" s="1">
        <f t="shared" si="0"/>
        <v>0</v>
      </c>
      <c r="S33" s="1">
        <f t="shared" si="4"/>
        <v>0</v>
      </c>
      <c r="T33" s="1">
        <f t="shared" si="5"/>
        <v>0</v>
      </c>
      <c r="U33" s="1">
        <f t="shared" si="1"/>
        <v>0</v>
      </c>
      <c r="V33" s="1">
        <f t="shared" si="6"/>
        <v>0</v>
      </c>
      <c r="W33" s="200">
        <f t="shared" si="7"/>
        <v>0</v>
      </c>
      <c r="X33" s="5">
        <f t="shared" si="21"/>
        <v>0</v>
      </c>
      <c r="Y33" s="1">
        <f t="shared" si="22"/>
        <v>0</v>
      </c>
      <c r="Z33" s="1">
        <f t="shared" si="23"/>
        <v>0</v>
      </c>
      <c r="AA33" s="201">
        <f t="shared" si="24"/>
        <v>0</v>
      </c>
      <c r="AB33" s="5">
        <f t="shared" si="25"/>
        <v>0</v>
      </c>
      <c r="AC33" s="202" t="e">
        <f t="shared" si="26"/>
        <v>#DIV/0!</v>
      </c>
    </row>
    <row r="34" spans="1:29" ht="30" x14ac:dyDescent="0.25">
      <c r="A34" s="199" t="str">
        <f>+'PRIORIZACIÓN (2)'!B36</f>
        <v>Unidad Auditable 24</v>
      </c>
      <c r="B34" s="210" t="str">
        <f>+IF('PRIORIZACIÓN (2)'!I36&gt;0%,"YA CUENTA CON PONDERACIÓN DE RIESGOS, NO DILIGENCIAR ANALISIS OCI", "DILIGENCIE ANALISIS OCI PARA ESTA UNIDAD AUDITABLE")</f>
        <v>DILIGENCIE ANALISIS OCI PARA ESTA UNIDAD AUDITABLE</v>
      </c>
      <c r="C34" s="203"/>
      <c r="D34" s="1">
        <f t="shared" si="27"/>
        <v>0</v>
      </c>
      <c r="E34" s="1"/>
      <c r="F34" s="1">
        <f t="shared" si="28"/>
        <v>0</v>
      </c>
      <c r="G34" s="204"/>
      <c r="H34" s="1">
        <f t="shared" si="29"/>
        <v>0</v>
      </c>
      <c r="I34" s="204"/>
      <c r="J34" s="1">
        <f t="shared" si="30"/>
        <v>0</v>
      </c>
      <c r="K34" s="1"/>
      <c r="L34" s="1">
        <f t="shared" si="31"/>
        <v>0</v>
      </c>
      <c r="M34" s="1"/>
      <c r="N34" s="1">
        <f t="shared" si="32"/>
        <v>0</v>
      </c>
      <c r="O34" s="1"/>
      <c r="P34" s="201">
        <f t="shared" si="14"/>
        <v>0</v>
      </c>
      <c r="Q34" s="1">
        <f t="shared" si="3"/>
        <v>0</v>
      </c>
      <c r="R34" s="1">
        <f t="shared" si="0"/>
        <v>0</v>
      </c>
      <c r="S34" s="1">
        <f t="shared" si="4"/>
        <v>0</v>
      </c>
      <c r="T34" s="1">
        <f t="shared" si="5"/>
        <v>0</v>
      </c>
      <c r="U34" s="1">
        <f t="shared" si="1"/>
        <v>0</v>
      </c>
      <c r="V34" s="1">
        <f t="shared" si="6"/>
        <v>0</v>
      </c>
      <c r="W34" s="200">
        <f t="shared" si="7"/>
        <v>0</v>
      </c>
      <c r="X34" s="5">
        <f>COUNTIFS(Q34:W34,"E")</f>
        <v>0</v>
      </c>
      <c r="Y34" s="1">
        <f>COUNTIF(Q34:W34,"A")</f>
        <v>0</v>
      </c>
      <c r="Z34" s="1">
        <f>COUNTIF(Q34:W34,"M")</f>
        <v>0</v>
      </c>
      <c r="AA34" s="201">
        <f>COUNTIF(Q34:W34,"B")</f>
        <v>0</v>
      </c>
      <c r="AB34" s="5">
        <f>SUM(X34:AA34)</f>
        <v>0</v>
      </c>
      <c r="AC34" s="202" t="e">
        <f>+IF((X34/AB34)&gt;=0.2,"Extremo",+IF(((X34/AB34)+(Y34/AB34))&gt;=0.3,"Alto",+IF(((X34/AB34)+(Y34/AB34)+(Z34/AB34))&gt;=0.4,"Moderado",+IF((X34/AB34)+(Y34/AB34)+(Z34/AB34)+(AA34/AB34)&gt;=0.5,"Bajo",""))))</f>
        <v>#DIV/0!</v>
      </c>
    </row>
    <row r="35" spans="1:29" ht="30" x14ac:dyDescent="0.25">
      <c r="A35" s="199" t="str">
        <f>+'PRIORIZACIÓN (2)'!B37</f>
        <v>Unidad Auditable 25</v>
      </c>
      <c r="B35" s="210" t="str">
        <f>+IF('PRIORIZACIÓN (2)'!I37&gt;0%,"YA CUENTA CON PONDERACIÓN DE RIESGOS, NO DILIGENCIAR ANALISIS OCI", "DILIGENCIE ANALISIS OCI PARA ESTA UNIDAD AUDITABLE")</f>
        <v>DILIGENCIE ANALISIS OCI PARA ESTA UNIDAD AUDITABLE</v>
      </c>
      <c r="C35" s="203"/>
      <c r="D35" s="1">
        <f t="shared" si="27"/>
        <v>0</v>
      </c>
      <c r="E35" s="1"/>
      <c r="F35" s="1">
        <f t="shared" si="28"/>
        <v>0</v>
      </c>
      <c r="G35" s="204"/>
      <c r="H35" s="1">
        <f t="shared" si="29"/>
        <v>0</v>
      </c>
      <c r="I35" s="204"/>
      <c r="J35" s="1">
        <f t="shared" si="30"/>
        <v>0</v>
      </c>
      <c r="K35" s="1"/>
      <c r="L35" s="1">
        <f t="shared" si="31"/>
        <v>0</v>
      </c>
      <c r="M35" s="1"/>
      <c r="N35" s="1">
        <f t="shared" si="32"/>
        <v>0</v>
      </c>
      <c r="O35" s="1"/>
      <c r="P35" s="201">
        <f t="shared" si="14"/>
        <v>0</v>
      </c>
      <c r="Q35" s="1">
        <f t="shared" si="3"/>
        <v>0</v>
      </c>
      <c r="R35" s="1">
        <f t="shared" si="0"/>
        <v>0</v>
      </c>
      <c r="S35" s="1">
        <f t="shared" si="4"/>
        <v>0</v>
      </c>
      <c r="T35" s="1">
        <f t="shared" si="5"/>
        <v>0</v>
      </c>
      <c r="U35" s="1">
        <f t="shared" si="1"/>
        <v>0</v>
      </c>
      <c r="V35" s="1">
        <f t="shared" si="6"/>
        <v>0</v>
      </c>
      <c r="W35" s="200">
        <f t="shared" si="7"/>
        <v>0</v>
      </c>
      <c r="X35" s="5">
        <f>COUNTIFS(Q35:W35,"E")</f>
        <v>0</v>
      </c>
      <c r="Y35" s="1">
        <f>COUNTIF(Q35:W35,"A")</f>
        <v>0</v>
      </c>
      <c r="Z35" s="1">
        <f>COUNTIF(Q35:W35,"M")</f>
        <v>0</v>
      </c>
      <c r="AA35" s="201">
        <f>COUNTIF(Q35:W35,"B")</f>
        <v>0</v>
      </c>
      <c r="AB35" s="5">
        <f>SUM(X35:AA35)</f>
        <v>0</v>
      </c>
      <c r="AC35" s="202" t="e">
        <f>+IF((X35/AB35)&gt;=0.2,"Extremo",+IF(((X35/AB35)+(Y35/AB35))&gt;=0.3,"Alto",+IF(((X35/AB35)+(Y35/AB35)+(Z35/AB35))&gt;=0.4,"Moderado",+IF((X35/AB35)+(Y35/AB35)+(Z35/AB35)+(AA35/AB35)&gt;=0.5,"Bajo",""))))</f>
        <v>#DIV/0!</v>
      </c>
    </row>
    <row r="36" spans="1:29" ht="30" x14ac:dyDescent="0.25">
      <c r="A36" s="199" t="str">
        <f>+'PRIORIZACIÓN (2)'!B38</f>
        <v>Unidad Auditable 26</v>
      </c>
      <c r="B36" s="210" t="str">
        <f>+IF('PRIORIZACIÓN (2)'!I38&gt;0%,"YA CUENTA CON PONDERACIÓN DE RIESGOS, NO DILIGENCIAR ANALISIS OCI", "DILIGENCIE ANALISIS OCI PARA ESTA UNIDAD AUDITABLE")</f>
        <v>DILIGENCIE ANALISIS OCI PARA ESTA UNIDAD AUDITABLE</v>
      </c>
      <c r="C36" s="203"/>
      <c r="D36" s="1">
        <f t="shared" si="27"/>
        <v>0</v>
      </c>
      <c r="E36" s="1"/>
      <c r="F36" s="1">
        <f t="shared" ref="F36:F88" si="33">IF($E36="3 días","E",IF($E36="2 días","A",IF($E36="1 días","M",IF($E36="Varias horas","B",0))))</f>
        <v>0</v>
      </c>
      <c r="G36" s="204"/>
      <c r="H36" s="1">
        <f t="shared" si="29"/>
        <v>0</v>
      </c>
      <c r="I36" s="204"/>
      <c r="J36" s="1">
        <f t="shared" si="30"/>
        <v>0</v>
      </c>
      <c r="K36" s="1"/>
      <c r="L36" s="1">
        <f t="shared" ref="L36:L88" si="34">IF($K36="Hechos de Corrupción","E",IF($K36="Incumplimiento de servicios","A",IF($K36="Retrasos en los servicios","M",IF($K36="Quejas por incumplimientos o retrasos","B",0))))</f>
        <v>0</v>
      </c>
      <c r="M36" s="1"/>
      <c r="N36" s="1">
        <f t="shared" si="32"/>
        <v>0</v>
      </c>
      <c r="O36" s="1"/>
      <c r="P36" s="201">
        <f t="shared" ref="P36:P88" si="35">IF($O36="Critica no recuperable","E",IF($O36="Critica con recuperación parcial","A",IF($O36="Falta de oportunidad para atención usuarios","M",IF($O36="Falta de oportunidad para gestión de los procesos","B",0))))</f>
        <v>0</v>
      </c>
      <c r="Q36" s="1">
        <f t="shared" si="3"/>
        <v>0</v>
      </c>
      <c r="R36" s="1">
        <f t="shared" si="0"/>
        <v>0</v>
      </c>
      <c r="S36" s="1">
        <f t="shared" si="4"/>
        <v>0</v>
      </c>
      <c r="T36" s="1">
        <f t="shared" si="5"/>
        <v>0</v>
      </c>
      <c r="U36" s="1">
        <f t="shared" si="1"/>
        <v>0</v>
      </c>
      <c r="V36" s="1">
        <f t="shared" si="6"/>
        <v>0</v>
      </c>
      <c r="W36" s="200">
        <f t="shared" si="7"/>
        <v>0</v>
      </c>
      <c r="X36" s="5">
        <f t="shared" ref="X36:X43" si="36">COUNTIFS(Q36:W36,"E")</f>
        <v>0</v>
      </c>
      <c r="Y36" s="1">
        <f t="shared" ref="Y36:Y43" si="37">COUNTIF(Q36:W36,"A")</f>
        <v>0</v>
      </c>
      <c r="Z36" s="1">
        <f t="shared" ref="Z36:Z43" si="38">COUNTIF(Q36:W36,"M")</f>
        <v>0</v>
      </c>
      <c r="AA36" s="201">
        <f t="shared" ref="AA36:AA43" si="39">COUNTIF(Q36:W36,"B")</f>
        <v>0</v>
      </c>
      <c r="AB36" s="5">
        <f t="shared" ref="AB36:AB43" si="40">SUM(X36:AA36)</f>
        <v>0</v>
      </c>
      <c r="AC36" s="202" t="e">
        <f t="shared" ref="AC36:AC43" si="41">+IF((X36/AB36)&gt;=0.2,"Extremo",+IF(((X36/AB36)+(Y36/AB36))&gt;=0.3,"Alto",+IF(((X36/AB36)+(Y36/AB36)+(Z36/AB36))&gt;=0.4,"Moderado",+IF((X36/AB36)+(Y36/AB36)+(Z36/AB36)+(AA36/AB36)&gt;=0.5,"Bajo",""))))</f>
        <v>#DIV/0!</v>
      </c>
    </row>
    <row r="37" spans="1:29" ht="30" x14ac:dyDescent="0.25">
      <c r="A37" s="199" t="str">
        <f>+'PRIORIZACIÓN (2)'!B39</f>
        <v>Unidad Auditable 27</v>
      </c>
      <c r="B37" s="210" t="str">
        <f>+IF('PRIORIZACIÓN (2)'!I39&gt;0%,"YA CUENTA CON PONDERACIÓN DE RIESGOS, NO DILIGENCIAR ANALISIS OCI", "DILIGENCIE ANALISIS OCI PARA ESTA UNIDAD AUDITABLE")</f>
        <v>DILIGENCIE ANALISIS OCI PARA ESTA UNIDAD AUDITABLE</v>
      </c>
      <c r="C37" s="203"/>
      <c r="D37" s="1">
        <f t="shared" si="27"/>
        <v>0</v>
      </c>
      <c r="E37" s="1"/>
      <c r="F37" s="1">
        <f t="shared" si="33"/>
        <v>0</v>
      </c>
      <c r="G37" s="204"/>
      <c r="H37" s="1">
        <f t="shared" si="29"/>
        <v>0</v>
      </c>
      <c r="I37" s="204"/>
      <c r="J37" s="1">
        <f t="shared" si="30"/>
        <v>0</v>
      </c>
      <c r="K37" s="1"/>
      <c r="L37" s="1">
        <f t="shared" si="34"/>
        <v>0</v>
      </c>
      <c r="M37" s="1"/>
      <c r="N37" s="1">
        <f t="shared" si="32"/>
        <v>0</v>
      </c>
      <c r="O37" s="1"/>
      <c r="P37" s="201">
        <f t="shared" si="35"/>
        <v>0</v>
      </c>
      <c r="Q37" s="1">
        <f t="shared" si="3"/>
        <v>0</v>
      </c>
      <c r="R37" s="1">
        <f t="shared" si="0"/>
        <v>0</v>
      </c>
      <c r="S37" s="1">
        <f t="shared" si="4"/>
        <v>0</v>
      </c>
      <c r="T37" s="1">
        <f t="shared" si="5"/>
        <v>0</v>
      </c>
      <c r="U37" s="1">
        <f t="shared" si="1"/>
        <v>0</v>
      </c>
      <c r="V37" s="1">
        <f t="shared" si="6"/>
        <v>0</v>
      </c>
      <c r="W37" s="200">
        <f t="shared" si="7"/>
        <v>0</v>
      </c>
      <c r="X37" s="5">
        <f t="shared" si="36"/>
        <v>0</v>
      </c>
      <c r="Y37" s="1">
        <f t="shared" si="37"/>
        <v>0</v>
      </c>
      <c r="Z37" s="1">
        <f t="shared" si="38"/>
        <v>0</v>
      </c>
      <c r="AA37" s="201">
        <f t="shared" si="39"/>
        <v>0</v>
      </c>
      <c r="AB37" s="5">
        <f t="shared" si="40"/>
        <v>0</v>
      </c>
      <c r="AC37" s="202" t="e">
        <f t="shared" si="41"/>
        <v>#DIV/0!</v>
      </c>
    </row>
    <row r="38" spans="1:29" ht="30" x14ac:dyDescent="0.25">
      <c r="A38" s="199" t="str">
        <f>+'PRIORIZACIÓN (2)'!B40</f>
        <v>Unidad Auditable 28</v>
      </c>
      <c r="B38" s="210" t="str">
        <f>+IF('PRIORIZACIÓN (2)'!I40&gt;0%,"YA CUENTA CON PONDERACIÓN DE RIESGOS, NO DILIGENCIAR ANALISIS OCI", "DILIGENCIE ANALISIS OCI PARA ESTA UNIDAD AUDITABLE")</f>
        <v>DILIGENCIE ANALISIS OCI PARA ESTA UNIDAD AUDITABLE</v>
      </c>
      <c r="C38" s="203"/>
      <c r="D38" s="1">
        <f t="shared" si="27"/>
        <v>0</v>
      </c>
      <c r="E38" s="1"/>
      <c r="F38" s="1">
        <f t="shared" si="33"/>
        <v>0</v>
      </c>
      <c r="G38" s="204"/>
      <c r="H38" s="1">
        <f t="shared" si="29"/>
        <v>0</v>
      </c>
      <c r="I38" s="204"/>
      <c r="J38" s="1">
        <f t="shared" si="30"/>
        <v>0</v>
      </c>
      <c r="K38" s="1"/>
      <c r="L38" s="1">
        <f t="shared" si="34"/>
        <v>0</v>
      </c>
      <c r="M38" s="1"/>
      <c r="N38" s="1">
        <f t="shared" si="32"/>
        <v>0</v>
      </c>
      <c r="O38" s="1"/>
      <c r="P38" s="201">
        <f t="shared" si="35"/>
        <v>0</v>
      </c>
      <c r="Q38" s="1">
        <f t="shared" si="3"/>
        <v>0</v>
      </c>
      <c r="R38" s="1">
        <f t="shared" si="0"/>
        <v>0</v>
      </c>
      <c r="S38" s="1">
        <f t="shared" si="4"/>
        <v>0</v>
      </c>
      <c r="T38" s="1">
        <f t="shared" si="5"/>
        <v>0</v>
      </c>
      <c r="U38" s="1">
        <f t="shared" si="1"/>
        <v>0</v>
      </c>
      <c r="V38" s="1">
        <f t="shared" si="6"/>
        <v>0</v>
      </c>
      <c r="W38" s="200">
        <f t="shared" si="7"/>
        <v>0</v>
      </c>
      <c r="X38" s="5">
        <f t="shared" si="36"/>
        <v>0</v>
      </c>
      <c r="Y38" s="1">
        <f t="shared" si="37"/>
        <v>0</v>
      </c>
      <c r="Z38" s="1">
        <f t="shared" si="38"/>
        <v>0</v>
      </c>
      <c r="AA38" s="201">
        <f t="shared" si="39"/>
        <v>0</v>
      </c>
      <c r="AB38" s="5">
        <f t="shared" si="40"/>
        <v>0</v>
      </c>
      <c r="AC38" s="202" t="e">
        <f t="shared" si="41"/>
        <v>#DIV/0!</v>
      </c>
    </row>
    <row r="39" spans="1:29" ht="30" x14ac:dyDescent="0.25">
      <c r="A39" s="199" t="str">
        <f>+'PRIORIZACIÓN (2)'!B41</f>
        <v>Unidad Auditable 29</v>
      </c>
      <c r="B39" s="210" t="str">
        <f>+IF('PRIORIZACIÓN (2)'!I41&gt;0%,"YA CUENTA CON PONDERACIÓN DE RIESGOS, NO DILIGENCIAR ANALISIS OCI", "DILIGENCIE ANALISIS OCI PARA ESTA UNIDAD AUDITABLE")</f>
        <v>DILIGENCIE ANALISIS OCI PARA ESTA UNIDAD AUDITABLE</v>
      </c>
      <c r="C39" s="203"/>
      <c r="D39" s="1">
        <f t="shared" si="27"/>
        <v>0</v>
      </c>
      <c r="E39" s="1"/>
      <c r="F39" s="1">
        <f t="shared" si="33"/>
        <v>0</v>
      </c>
      <c r="G39" s="204"/>
      <c r="H39" s="1">
        <f t="shared" si="29"/>
        <v>0</v>
      </c>
      <c r="I39" s="204"/>
      <c r="J39" s="1">
        <f t="shared" si="30"/>
        <v>0</v>
      </c>
      <c r="K39" s="1"/>
      <c r="L39" s="1">
        <f t="shared" si="34"/>
        <v>0</v>
      </c>
      <c r="M39" s="1"/>
      <c r="N39" s="1">
        <f t="shared" si="32"/>
        <v>0</v>
      </c>
      <c r="O39" s="1"/>
      <c r="P39" s="201">
        <f t="shared" si="35"/>
        <v>0</v>
      </c>
      <c r="Q39" s="1">
        <f t="shared" si="3"/>
        <v>0</v>
      </c>
      <c r="R39" s="1">
        <f t="shared" si="0"/>
        <v>0</v>
      </c>
      <c r="S39" s="1">
        <f t="shared" si="4"/>
        <v>0</v>
      </c>
      <c r="T39" s="1">
        <f t="shared" si="5"/>
        <v>0</v>
      </c>
      <c r="U39" s="1">
        <f t="shared" si="1"/>
        <v>0</v>
      </c>
      <c r="V39" s="1">
        <f t="shared" si="6"/>
        <v>0</v>
      </c>
      <c r="W39" s="200">
        <f t="shared" si="7"/>
        <v>0</v>
      </c>
      <c r="X39" s="5">
        <f t="shared" si="36"/>
        <v>0</v>
      </c>
      <c r="Y39" s="1">
        <f t="shared" si="37"/>
        <v>0</v>
      </c>
      <c r="Z39" s="1">
        <f t="shared" si="38"/>
        <v>0</v>
      </c>
      <c r="AA39" s="201">
        <f t="shared" si="39"/>
        <v>0</v>
      </c>
      <c r="AB39" s="5">
        <f t="shared" si="40"/>
        <v>0</v>
      </c>
      <c r="AC39" s="202" t="e">
        <f t="shared" si="41"/>
        <v>#DIV/0!</v>
      </c>
    </row>
    <row r="40" spans="1:29" ht="30" x14ac:dyDescent="0.25">
      <c r="A40" s="199" t="str">
        <f>+'PRIORIZACIÓN (2)'!B42</f>
        <v>Unidad Auditable 30</v>
      </c>
      <c r="B40" s="210" t="str">
        <f>+IF('PRIORIZACIÓN (2)'!I42&gt;0%,"YA CUENTA CON PONDERACIÓN DE RIESGOS, NO DILIGENCIAR ANALISIS OCI", "DILIGENCIE ANALISIS OCI PARA ESTA UNIDAD AUDITABLE")</f>
        <v>DILIGENCIE ANALISIS OCI PARA ESTA UNIDAD AUDITABLE</v>
      </c>
      <c r="C40" s="203"/>
      <c r="D40" s="1">
        <f t="shared" si="27"/>
        <v>0</v>
      </c>
      <c r="E40" s="1"/>
      <c r="F40" s="1">
        <f t="shared" si="33"/>
        <v>0</v>
      </c>
      <c r="G40" s="204"/>
      <c r="H40" s="1">
        <f t="shared" si="29"/>
        <v>0</v>
      </c>
      <c r="I40" s="204"/>
      <c r="J40" s="1">
        <f t="shared" si="30"/>
        <v>0</v>
      </c>
      <c r="K40" s="1"/>
      <c r="L40" s="1">
        <f t="shared" si="34"/>
        <v>0</v>
      </c>
      <c r="M40" s="1"/>
      <c r="N40" s="1">
        <f t="shared" si="32"/>
        <v>0</v>
      </c>
      <c r="O40" s="1"/>
      <c r="P40" s="201">
        <f t="shared" si="35"/>
        <v>0</v>
      </c>
      <c r="Q40" s="1">
        <f t="shared" si="3"/>
        <v>0</v>
      </c>
      <c r="R40" s="1">
        <f t="shared" si="0"/>
        <v>0</v>
      </c>
      <c r="S40" s="1">
        <f t="shared" si="4"/>
        <v>0</v>
      </c>
      <c r="T40" s="1">
        <f t="shared" si="5"/>
        <v>0</v>
      </c>
      <c r="U40" s="1">
        <f t="shared" si="1"/>
        <v>0</v>
      </c>
      <c r="V40" s="1">
        <f t="shared" si="6"/>
        <v>0</v>
      </c>
      <c r="W40" s="200">
        <f t="shared" si="7"/>
        <v>0</v>
      </c>
      <c r="X40" s="5">
        <f t="shared" si="36"/>
        <v>0</v>
      </c>
      <c r="Y40" s="1">
        <f t="shared" si="37"/>
        <v>0</v>
      </c>
      <c r="Z40" s="1">
        <f t="shared" si="38"/>
        <v>0</v>
      </c>
      <c r="AA40" s="201">
        <f t="shared" si="39"/>
        <v>0</v>
      </c>
      <c r="AB40" s="5">
        <f t="shared" si="40"/>
        <v>0</v>
      </c>
      <c r="AC40" s="202" t="e">
        <f t="shared" si="41"/>
        <v>#DIV/0!</v>
      </c>
    </row>
    <row r="41" spans="1:29" ht="30" x14ac:dyDescent="0.25">
      <c r="A41" s="199" t="str">
        <f>+'PRIORIZACIÓN (2)'!B43</f>
        <v>Unidad Auditable 31</v>
      </c>
      <c r="B41" s="210" t="str">
        <f>+IF('PRIORIZACIÓN (2)'!I43&gt;0%,"YA CUENTA CON PONDERACIÓN DE RIESGOS, NO DILIGENCIAR ANALISIS OCI", "DILIGENCIE ANALISIS OCI PARA ESTA UNIDAD AUDITABLE")</f>
        <v>DILIGENCIE ANALISIS OCI PARA ESTA UNIDAD AUDITABLE</v>
      </c>
      <c r="C41" s="203"/>
      <c r="D41" s="1">
        <f t="shared" si="27"/>
        <v>0</v>
      </c>
      <c r="E41" s="1"/>
      <c r="F41" s="1">
        <f t="shared" si="33"/>
        <v>0</v>
      </c>
      <c r="G41" s="204"/>
      <c r="H41" s="1">
        <f t="shared" si="29"/>
        <v>0</v>
      </c>
      <c r="I41" s="204"/>
      <c r="J41" s="1">
        <f t="shared" si="30"/>
        <v>0</v>
      </c>
      <c r="K41" s="1"/>
      <c r="L41" s="1">
        <f t="shared" si="34"/>
        <v>0</v>
      </c>
      <c r="M41" s="1"/>
      <c r="N41" s="1">
        <f t="shared" si="32"/>
        <v>0</v>
      </c>
      <c r="O41" s="1"/>
      <c r="P41" s="201">
        <f t="shared" si="35"/>
        <v>0</v>
      </c>
      <c r="Q41" s="1">
        <f t="shared" si="3"/>
        <v>0</v>
      </c>
      <c r="R41" s="1">
        <f t="shared" si="0"/>
        <v>0</v>
      </c>
      <c r="S41" s="1">
        <f t="shared" si="4"/>
        <v>0</v>
      </c>
      <c r="T41" s="1">
        <f t="shared" si="5"/>
        <v>0</v>
      </c>
      <c r="U41" s="1">
        <f t="shared" si="1"/>
        <v>0</v>
      </c>
      <c r="V41" s="1">
        <f t="shared" si="6"/>
        <v>0</v>
      </c>
      <c r="W41" s="200">
        <f t="shared" si="7"/>
        <v>0</v>
      </c>
      <c r="X41" s="5">
        <f t="shared" si="36"/>
        <v>0</v>
      </c>
      <c r="Y41" s="1">
        <f t="shared" si="37"/>
        <v>0</v>
      </c>
      <c r="Z41" s="1">
        <f t="shared" si="38"/>
        <v>0</v>
      </c>
      <c r="AA41" s="201">
        <f t="shared" si="39"/>
        <v>0</v>
      </c>
      <c r="AB41" s="5">
        <f t="shared" si="40"/>
        <v>0</v>
      </c>
      <c r="AC41" s="202" t="e">
        <f t="shared" si="41"/>
        <v>#DIV/0!</v>
      </c>
    </row>
    <row r="42" spans="1:29" ht="30" x14ac:dyDescent="0.25">
      <c r="A42" s="199" t="str">
        <f>+'PRIORIZACIÓN (2)'!B44</f>
        <v>Unidad Auditable 32</v>
      </c>
      <c r="B42" s="210" t="str">
        <f>+IF('PRIORIZACIÓN (2)'!I44&gt;0%,"YA CUENTA CON PONDERACIÓN DE RIESGOS, NO DILIGENCIAR ANALISIS OCI", "DILIGENCIE ANALISIS OCI PARA ESTA UNIDAD AUDITABLE")</f>
        <v>DILIGENCIE ANALISIS OCI PARA ESTA UNIDAD AUDITABLE</v>
      </c>
      <c r="C42" s="203"/>
      <c r="D42" s="1">
        <f t="shared" si="27"/>
        <v>0</v>
      </c>
      <c r="E42" s="1"/>
      <c r="F42" s="1">
        <f t="shared" si="33"/>
        <v>0</v>
      </c>
      <c r="G42" s="204"/>
      <c r="H42" s="1">
        <f t="shared" si="29"/>
        <v>0</v>
      </c>
      <c r="I42" s="204"/>
      <c r="J42" s="1">
        <f t="shared" si="30"/>
        <v>0</v>
      </c>
      <c r="K42" s="1"/>
      <c r="L42" s="1">
        <f t="shared" si="34"/>
        <v>0</v>
      </c>
      <c r="M42" s="1"/>
      <c r="N42" s="1">
        <f t="shared" si="32"/>
        <v>0</v>
      </c>
      <c r="O42" s="1"/>
      <c r="P42" s="201">
        <f t="shared" si="35"/>
        <v>0</v>
      </c>
      <c r="Q42" s="1">
        <f t="shared" si="3"/>
        <v>0</v>
      </c>
      <c r="R42" s="1">
        <f t="shared" si="0"/>
        <v>0</v>
      </c>
      <c r="S42" s="1">
        <f t="shared" si="4"/>
        <v>0</v>
      </c>
      <c r="T42" s="1">
        <f t="shared" si="5"/>
        <v>0</v>
      </c>
      <c r="U42" s="1">
        <f t="shared" si="1"/>
        <v>0</v>
      </c>
      <c r="V42" s="1">
        <f t="shared" si="6"/>
        <v>0</v>
      </c>
      <c r="W42" s="200">
        <f t="shared" si="7"/>
        <v>0</v>
      </c>
      <c r="X42" s="5">
        <f t="shared" si="36"/>
        <v>0</v>
      </c>
      <c r="Y42" s="1">
        <f t="shared" si="37"/>
        <v>0</v>
      </c>
      <c r="Z42" s="1">
        <f t="shared" si="38"/>
        <v>0</v>
      </c>
      <c r="AA42" s="201">
        <f t="shared" si="39"/>
        <v>0</v>
      </c>
      <c r="AB42" s="5">
        <f t="shared" si="40"/>
        <v>0</v>
      </c>
      <c r="AC42" s="202" t="e">
        <f t="shared" si="41"/>
        <v>#DIV/0!</v>
      </c>
    </row>
    <row r="43" spans="1:29" ht="30" x14ac:dyDescent="0.25">
      <c r="A43" s="199" t="str">
        <f>+'PRIORIZACIÓN (2)'!B45</f>
        <v>Unidad Auditable 33</v>
      </c>
      <c r="B43" s="210" t="str">
        <f>+IF('PRIORIZACIÓN (2)'!I45&gt;0%,"YA CUENTA CON PONDERACIÓN DE RIESGOS, NO DILIGENCIAR ANALISIS OCI", "DILIGENCIE ANALISIS OCI PARA ESTA UNIDAD AUDITABLE")</f>
        <v>DILIGENCIE ANALISIS OCI PARA ESTA UNIDAD AUDITABLE</v>
      </c>
      <c r="C43" s="203"/>
      <c r="D43" s="1">
        <f t="shared" si="27"/>
        <v>0</v>
      </c>
      <c r="E43" s="1"/>
      <c r="F43" s="1">
        <f t="shared" si="33"/>
        <v>0</v>
      </c>
      <c r="G43" s="204"/>
      <c r="H43" s="1">
        <f t="shared" si="29"/>
        <v>0</v>
      </c>
      <c r="I43" s="204"/>
      <c r="J43" s="1">
        <f t="shared" si="30"/>
        <v>0</v>
      </c>
      <c r="K43" s="1"/>
      <c r="L43" s="1">
        <f t="shared" si="34"/>
        <v>0</v>
      </c>
      <c r="M43" s="1"/>
      <c r="N43" s="1">
        <f t="shared" si="32"/>
        <v>0</v>
      </c>
      <c r="O43" s="1"/>
      <c r="P43" s="201">
        <f t="shared" si="35"/>
        <v>0</v>
      </c>
      <c r="Q43" s="1">
        <f t="shared" si="3"/>
        <v>0</v>
      </c>
      <c r="R43" s="1">
        <f t="shared" si="0"/>
        <v>0</v>
      </c>
      <c r="S43" s="1">
        <f t="shared" si="4"/>
        <v>0</v>
      </c>
      <c r="T43" s="1">
        <f t="shared" si="5"/>
        <v>0</v>
      </c>
      <c r="U43" s="1">
        <f t="shared" si="1"/>
        <v>0</v>
      </c>
      <c r="V43" s="1">
        <f t="shared" si="6"/>
        <v>0</v>
      </c>
      <c r="W43" s="200">
        <f t="shared" si="7"/>
        <v>0</v>
      </c>
      <c r="X43" s="5">
        <f t="shared" si="36"/>
        <v>0</v>
      </c>
      <c r="Y43" s="1">
        <f t="shared" si="37"/>
        <v>0</v>
      </c>
      <c r="Z43" s="1">
        <f t="shared" si="38"/>
        <v>0</v>
      </c>
      <c r="AA43" s="201">
        <f t="shared" si="39"/>
        <v>0</v>
      </c>
      <c r="AB43" s="5">
        <f t="shared" si="40"/>
        <v>0</v>
      </c>
      <c r="AC43" s="202" t="e">
        <f t="shared" si="41"/>
        <v>#DIV/0!</v>
      </c>
    </row>
    <row r="44" spans="1:29" ht="30" x14ac:dyDescent="0.25">
      <c r="A44" s="199" t="str">
        <f>+'PRIORIZACIÓN (2)'!B46</f>
        <v>Unidad Auditable 34</v>
      </c>
      <c r="B44" s="210" t="str">
        <f>+IF('PRIORIZACIÓN (2)'!I46&gt;0%,"YA CUENTA CON PONDERACIÓN DE RIESGOS, NO DILIGENCIAR ANALISIS OCI", "DILIGENCIE ANALISIS OCI PARA ESTA UNIDAD AUDITABLE")</f>
        <v>DILIGENCIE ANALISIS OCI PARA ESTA UNIDAD AUDITABLE</v>
      </c>
      <c r="C44" s="203"/>
      <c r="D44" s="1">
        <f t="shared" si="27"/>
        <v>0</v>
      </c>
      <c r="E44" s="1"/>
      <c r="F44" s="1">
        <f t="shared" si="33"/>
        <v>0</v>
      </c>
      <c r="G44" s="204"/>
      <c r="H44" s="1">
        <f t="shared" si="29"/>
        <v>0</v>
      </c>
      <c r="I44" s="204"/>
      <c r="J44" s="1">
        <f t="shared" si="30"/>
        <v>0</v>
      </c>
      <c r="K44" s="1"/>
      <c r="L44" s="1">
        <f t="shared" si="34"/>
        <v>0</v>
      </c>
      <c r="M44" s="1"/>
      <c r="N44" s="1">
        <f t="shared" si="32"/>
        <v>0</v>
      </c>
      <c r="O44" s="1"/>
      <c r="P44" s="201">
        <f t="shared" si="35"/>
        <v>0</v>
      </c>
      <c r="Q44" s="1">
        <f t="shared" si="3"/>
        <v>0</v>
      </c>
      <c r="R44" s="1">
        <f t="shared" si="0"/>
        <v>0</v>
      </c>
      <c r="S44" s="1">
        <f t="shared" si="4"/>
        <v>0</v>
      </c>
      <c r="T44" s="1">
        <f t="shared" si="5"/>
        <v>0</v>
      </c>
      <c r="U44" s="1">
        <f t="shared" si="1"/>
        <v>0</v>
      </c>
      <c r="V44" s="1">
        <f t="shared" si="6"/>
        <v>0</v>
      </c>
      <c r="W44" s="200">
        <f t="shared" si="7"/>
        <v>0</v>
      </c>
      <c r="X44" s="5">
        <f t="shared" ref="X44:X88" si="42">COUNTIFS(Q44:W44,"E")</f>
        <v>0</v>
      </c>
      <c r="Y44" s="1">
        <f t="shared" ref="Y44:Y88" si="43">COUNTIF(Q44:W44,"A")</f>
        <v>0</v>
      </c>
      <c r="Z44" s="1">
        <f t="shared" ref="Z44:Z88" si="44">COUNTIF(Q44:W44,"M")</f>
        <v>0</v>
      </c>
      <c r="AA44" s="201">
        <f t="shared" ref="AA44:AA88" si="45">COUNTIF(Q44:W44,"B")</f>
        <v>0</v>
      </c>
      <c r="AB44" s="5">
        <f t="shared" ref="AB44:AB88" si="46">SUM(X44:AA44)</f>
        <v>0</v>
      </c>
      <c r="AC44" s="202" t="e">
        <f t="shared" ref="AC44:AC88" si="47">+IF((X44/AB44)&gt;=0.2,"Extremo",+IF(((X44/AB44)+(Y44/AB44))&gt;=0.3,"Alto",+IF(((X44/AB44)+(Y44/AB44)+(Z44/AB44))&gt;=0.4,"Moderado",+IF((X44/AB44)+(Y44/AB44)+(Z44/AB44)+(AA44/AB44)&gt;=0.5,"Bajo",""))))</f>
        <v>#DIV/0!</v>
      </c>
    </row>
    <row r="45" spans="1:29" ht="30" x14ac:dyDescent="0.25">
      <c r="A45" s="199" t="str">
        <f>+'PRIORIZACIÓN (2)'!B47</f>
        <v>Unidad Auditable 35</v>
      </c>
      <c r="B45" s="210" t="str">
        <f>+IF('PRIORIZACIÓN (2)'!I47&gt;0%,"YA CUENTA CON PONDERACIÓN DE RIESGOS, NO DILIGENCIAR ANALISIS OCI", "DILIGENCIE ANALISIS OCI PARA ESTA UNIDAD AUDITABLE")</f>
        <v>DILIGENCIE ANALISIS OCI PARA ESTA UNIDAD AUDITABLE</v>
      </c>
      <c r="C45" s="203"/>
      <c r="D45" s="1">
        <f t="shared" si="27"/>
        <v>0</v>
      </c>
      <c r="E45" s="1"/>
      <c r="F45" s="1">
        <f t="shared" si="33"/>
        <v>0</v>
      </c>
      <c r="G45" s="204"/>
      <c r="H45" s="1">
        <f t="shared" si="29"/>
        <v>0</v>
      </c>
      <c r="I45" s="204"/>
      <c r="J45" s="1">
        <f t="shared" si="30"/>
        <v>0</v>
      </c>
      <c r="K45" s="1"/>
      <c r="L45" s="1">
        <f t="shared" si="34"/>
        <v>0</v>
      </c>
      <c r="M45" s="1"/>
      <c r="N45" s="1">
        <f t="shared" si="32"/>
        <v>0</v>
      </c>
      <c r="O45" s="1"/>
      <c r="P45" s="201">
        <f t="shared" si="35"/>
        <v>0</v>
      </c>
      <c r="Q45" s="1">
        <f t="shared" si="3"/>
        <v>0</v>
      </c>
      <c r="R45" s="1">
        <f t="shared" si="0"/>
        <v>0</v>
      </c>
      <c r="S45" s="1">
        <f t="shared" si="4"/>
        <v>0</v>
      </c>
      <c r="T45" s="1">
        <f t="shared" si="5"/>
        <v>0</v>
      </c>
      <c r="U45" s="1">
        <f t="shared" si="1"/>
        <v>0</v>
      </c>
      <c r="V45" s="1">
        <f t="shared" si="6"/>
        <v>0</v>
      </c>
      <c r="W45" s="200">
        <f t="shared" si="7"/>
        <v>0</v>
      </c>
      <c r="X45" s="5">
        <f t="shared" si="42"/>
        <v>0</v>
      </c>
      <c r="Y45" s="1">
        <f t="shared" si="43"/>
        <v>0</v>
      </c>
      <c r="Z45" s="1">
        <f t="shared" si="44"/>
        <v>0</v>
      </c>
      <c r="AA45" s="201">
        <f t="shared" si="45"/>
        <v>0</v>
      </c>
      <c r="AB45" s="5">
        <f t="shared" si="46"/>
        <v>0</v>
      </c>
      <c r="AC45" s="202" t="e">
        <f t="shared" si="47"/>
        <v>#DIV/0!</v>
      </c>
    </row>
    <row r="46" spans="1:29" ht="30" x14ac:dyDescent="0.25">
      <c r="A46" s="199" t="str">
        <f>+'PRIORIZACIÓN (2)'!B48</f>
        <v>Unidad Auditable 36</v>
      </c>
      <c r="B46" s="210" t="str">
        <f>+IF('PRIORIZACIÓN (2)'!I48&gt;0%,"YA CUENTA CON PONDERACIÓN DE RIESGOS, NO DILIGENCIAR ANALISIS OCI", "DILIGENCIE ANALISIS OCI PARA ESTA UNIDAD AUDITABLE")</f>
        <v>DILIGENCIE ANALISIS OCI PARA ESTA UNIDAD AUDITABLE</v>
      </c>
      <c r="C46" s="203"/>
      <c r="D46" s="1">
        <f t="shared" si="27"/>
        <v>0</v>
      </c>
      <c r="E46" s="1"/>
      <c r="F46" s="1">
        <f t="shared" si="33"/>
        <v>0</v>
      </c>
      <c r="G46" s="204"/>
      <c r="H46" s="1">
        <f t="shared" si="29"/>
        <v>0</v>
      </c>
      <c r="I46" s="204"/>
      <c r="J46" s="1">
        <f t="shared" si="30"/>
        <v>0</v>
      </c>
      <c r="K46" s="1"/>
      <c r="L46" s="1">
        <f t="shared" si="34"/>
        <v>0</v>
      </c>
      <c r="M46" s="1"/>
      <c r="N46" s="1">
        <f t="shared" si="32"/>
        <v>0</v>
      </c>
      <c r="O46" s="1"/>
      <c r="P46" s="201">
        <f t="shared" si="35"/>
        <v>0</v>
      </c>
      <c r="Q46" s="1">
        <f t="shared" si="3"/>
        <v>0</v>
      </c>
      <c r="R46" s="1">
        <f t="shared" si="0"/>
        <v>0</v>
      </c>
      <c r="S46" s="1">
        <f t="shared" si="4"/>
        <v>0</v>
      </c>
      <c r="T46" s="1">
        <f t="shared" si="5"/>
        <v>0</v>
      </c>
      <c r="U46" s="1">
        <f t="shared" si="1"/>
        <v>0</v>
      </c>
      <c r="V46" s="1">
        <f t="shared" si="6"/>
        <v>0</v>
      </c>
      <c r="W46" s="200">
        <f t="shared" si="7"/>
        <v>0</v>
      </c>
      <c r="X46" s="5">
        <f t="shared" si="42"/>
        <v>0</v>
      </c>
      <c r="Y46" s="1">
        <f t="shared" si="43"/>
        <v>0</v>
      </c>
      <c r="Z46" s="1">
        <f t="shared" si="44"/>
        <v>0</v>
      </c>
      <c r="AA46" s="201">
        <f t="shared" si="45"/>
        <v>0</v>
      </c>
      <c r="AB46" s="5">
        <f t="shared" si="46"/>
        <v>0</v>
      </c>
      <c r="AC46" s="202" t="e">
        <f t="shared" si="47"/>
        <v>#DIV/0!</v>
      </c>
    </row>
    <row r="47" spans="1:29" ht="30" x14ac:dyDescent="0.25">
      <c r="A47" s="199" t="str">
        <f>+'PRIORIZACIÓN (2)'!B49</f>
        <v>Unidad Auditable 37</v>
      </c>
      <c r="B47" s="210" t="str">
        <f>+IF('PRIORIZACIÓN (2)'!I49&gt;0%,"YA CUENTA CON PONDERACIÓN DE RIESGOS, NO DILIGENCIAR ANALISIS OCI", "DILIGENCIE ANALISIS OCI PARA ESTA UNIDAD AUDITABLE")</f>
        <v>DILIGENCIE ANALISIS OCI PARA ESTA UNIDAD AUDITABLE</v>
      </c>
      <c r="C47" s="203"/>
      <c r="D47" s="1">
        <f t="shared" si="27"/>
        <v>0</v>
      </c>
      <c r="E47" s="1"/>
      <c r="F47" s="1">
        <f t="shared" si="33"/>
        <v>0</v>
      </c>
      <c r="G47" s="204"/>
      <c r="H47" s="1">
        <f t="shared" si="29"/>
        <v>0</v>
      </c>
      <c r="I47" s="204"/>
      <c r="J47" s="1">
        <f t="shared" si="30"/>
        <v>0</v>
      </c>
      <c r="K47" s="1"/>
      <c r="L47" s="1">
        <f t="shared" si="34"/>
        <v>0</v>
      </c>
      <c r="M47" s="1"/>
      <c r="N47" s="1">
        <f t="shared" si="32"/>
        <v>0</v>
      </c>
      <c r="O47" s="1"/>
      <c r="P47" s="201">
        <f t="shared" si="35"/>
        <v>0</v>
      </c>
      <c r="Q47" s="1">
        <f t="shared" si="3"/>
        <v>0</v>
      </c>
      <c r="R47" s="1">
        <f t="shared" si="0"/>
        <v>0</v>
      </c>
      <c r="S47" s="1">
        <f t="shared" si="4"/>
        <v>0</v>
      </c>
      <c r="T47" s="1">
        <f t="shared" si="5"/>
        <v>0</v>
      </c>
      <c r="U47" s="1">
        <f t="shared" si="1"/>
        <v>0</v>
      </c>
      <c r="V47" s="1">
        <f t="shared" si="6"/>
        <v>0</v>
      </c>
      <c r="W47" s="200">
        <f t="shared" si="7"/>
        <v>0</v>
      </c>
      <c r="X47" s="5">
        <f t="shared" si="42"/>
        <v>0</v>
      </c>
      <c r="Y47" s="1">
        <f t="shared" si="43"/>
        <v>0</v>
      </c>
      <c r="Z47" s="1">
        <f t="shared" si="44"/>
        <v>0</v>
      </c>
      <c r="AA47" s="201">
        <f t="shared" si="45"/>
        <v>0</v>
      </c>
      <c r="AB47" s="5">
        <f t="shared" si="46"/>
        <v>0</v>
      </c>
      <c r="AC47" s="202" t="e">
        <f t="shared" si="47"/>
        <v>#DIV/0!</v>
      </c>
    </row>
    <row r="48" spans="1:29" ht="30" x14ac:dyDescent="0.25">
      <c r="A48" s="199" t="str">
        <f>+'PRIORIZACIÓN (2)'!B50</f>
        <v>Unidad Auditable 38</v>
      </c>
      <c r="B48" s="210" t="str">
        <f>+IF('PRIORIZACIÓN (2)'!I50&gt;0%,"YA CUENTA CON PONDERACIÓN DE RIESGOS, NO DILIGENCIAR ANALISIS OCI", "DILIGENCIE ANALISIS OCI PARA ESTA UNIDAD AUDITABLE")</f>
        <v>DILIGENCIE ANALISIS OCI PARA ESTA UNIDAD AUDITABLE</v>
      </c>
      <c r="C48" s="203"/>
      <c r="D48" s="1">
        <f t="shared" si="27"/>
        <v>0</v>
      </c>
      <c r="E48" s="1"/>
      <c r="F48" s="1">
        <f t="shared" si="33"/>
        <v>0</v>
      </c>
      <c r="G48" s="204"/>
      <c r="H48" s="1">
        <f t="shared" si="29"/>
        <v>0</v>
      </c>
      <c r="I48" s="204"/>
      <c r="J48" s="1">
        <f t="shared" si="30"/>
        <v>0</v>
      </c>
      <c r="K48" s="1"/>
      <c r="L48" s="1">
        <f t="shared" si="34"/>
        <v>0</v>
      </c>
      <c r="M48" s="1"/>
      <c r="N48" s="1">
        <f t="shared" si="32"/>
        <v>0</v>
      </c>
      <c r="O48" s="1"/>
      <c r="P48" s="201">
        <f t="shared" si="35"/>
        <v>0</v>
      </c>
      <c r="Q48" s="1">
        <f t="shared" si="3"/>
        <v>0</v>
      </c>
      <c r="R48" s="1">
        <f t="shared" si="0"/>
        <v>0</v>
      </c>
      <c r="S48" s="1">
        <f t="shared" si="4"/>
        <v>0</v>
      </c>
      <c r="T48" s="1">
        <f t="shared" si="5"/>
        <v>0</v>
      </c>
      <c r="U48" s="1">
        <f t="shared" si="1"/>
        <v>0</v>
      </c>
      <c r="V48" s="1">
        <f t="shared" si="6"/>
        <v>0</v>
      </c>
      <c r="W48" s="200">
        <f t="shared" si="7"/>
        <v>0</v>
      </c>
      <c r="X48" s="5">
        <f t="shared" si="42"/>
        <v>0</v>
      </c>
      <c r="Y48" s="1">
        <f t="shared" si="43"/>
        <v>0</v>
      </c>
      <c r="Z48" s="1">
        <f t="shared" si="44"/>
        <v>0</v>
      </c>
      <c r="AA48" s="201">
        <f t="shared" si="45"/>
        <v>0</v>
      </c>
      <c r="AB48" s="5">
        <f t="shared" si="46"/>
        <v>0</v>
      </c>
      <c r="AC48" s="202" t="e">
        <f t="shared" si="47"/>
        <v>#DIV/0!</v>
      </c>
    </row>
    <row r="49" spans="1:29" ht="30" x14ac:dyDescent="0.25">
      <c r="A49" s="199" t="str">
        <f>+'PRIORIZACIÓN (2)'!B51</f>
        <v>Unidad Auditable 39</v>
      </c>
      <c r="B49" s="210" t="str">
        <f>+IF('PRIORIZACIÓN (2)'!I51&gt;0%,"YA CUENTA CON PONDERACIÓN DE RIESGOS, NO DILIGENCIAR ANALISIS OCI", "DILIGENCIE ANALISIS OCI PARA ESTA UNIDAD AUDITABLE")</f>
        <v>DILIGENCIE ANALISIS OCI PARA ESTA UNIDAD AUDITABLE</v>
      </c>
      <c r="C49" s="203"/>
      <c r="D49" s="1">
        <f t="shared" si="27"/>
        <v>0</v>
      </c>
      <c r="E49" s="1"/>
      <c r="F49" s="1">
        <f t="shared" si="33"/>
        <v>0</v>
      </c>
      <c r="G49" s="204"/>
      <c r="H49" s="1">
        <f t="shared" si="29"/>
        <v>0</v>
      </c>
      <c r="I49" s="204"/>
      <c r="J49" s="1">
        <f t="shared" si="30"/>
        <v>0</v>
      </c>
      <c r="K49" s="1"/>
      <c r="L49" s="1">
        <f t="shared" si="34"/>
        <v>0</v>
      </c>
      <c r="M49" s="1"/>
      <c r="N49" s="1">
        <f t="shared" si="32"/>
        <v>0</v>
      </c>
      <c r="O49" s="1"/>
      <c r="P49" s="201">
        <f t="shared" si="35"/>
        <v>0</v>
      </c>
      <c r="Q49" s="1">
        <f t="shared" si="3"/>
        <v>0</v>
      </c>
      <c r="R49" s="1">
        <f t="shared" si="0"/>
        <v>0</v>
      </c>
      <c r="S49" s="1">
        <f t="shared" si="4"/>
        <v>0</v>
      </c>
      <c r="T49" s="1">
        <f t="shared" si="5"/>
        <v>0</v>
      </c>
      <c r="U49" s="1">
        <f t="shared" si="1"/>
        <v>0</v>
      </c>
      <c r="V49" s="1">
        <f t="shared" si="6"/>
        <v>0</v>
      </c>
      <c r="W49" s="200">
        <f t="shared" si="7"/>
        <v>0</v>
      </c>
      <c r="X49" s="5">
        <f t="shared" si="42"/>
        <v>0</v>
      </c>
      <c r="Y49" s="1">
        <f t="shared" si="43"/>
        <v>0</v>
      </c>
      <c r="Z49" s="1">
        <f t="shared" si="44"/>
        <v>0</v>
      </c>
      <c r="AA49" s="201">
        <f t="shared" si="45"/>
        <v>0</v>
      </c>
      <c r="AB49" s="5">
        <f t="shared" si="46"/>
        <v>0</v>
      </c>
      <c r="AC49" s="202" t="e">
        <f t="shared" si="47"/>
        <v>#DIV/0!</v>
      </c>
    </row>
    <row r="50" spans="1:29" ht="30" x14ac:dyDescent="0.25">
      <c r="A50" s="199" t="str">
        <f>+'PRIORIZACIÓN (2)'!B52</f>
        <v>Unidad Auditable 40</v>
      </c>
      <c r="B50" s="210" t="str">
        <f>+IF('PRIORIZACIÓN (2)'!I52&gt;0%,"YA CUENTA CON PONDERACIÓN DE RIESGOS, NO DILIGENCIAR ANALISIS OCI", "DILIGENCIE ANALISIS OCI PARA ESTA UNIDAD AUDITABLE")</f>
        <v>DILIGENCIE ANALISIS OCI PARA ESTA UNIDAD AUDITABLE</v>
      </c>
      <c r="C50" s="203"/>
      <c r="D50" s="1">
        <f t="shared" si="27"/>
        <v>0</v>
      </c>
      <c r="E50" s="1"/>
      <c r="F50" s="1">
        <f t="shared" si="33"/>
        <v>0</v>
      </c>
      <c r="G50" s="204"/>
      <c r="H50" s="1">
        <f t="shared" si="29"/>
        <v>0</v>
      </c>
      <c r="I50" s="204"/>
      <c r="J50" s="1">
        <f t="shared" si="30"/>
        <v>0</v>
      </c>
      <c r="K50" s="1"/>
      <c r="L50" s="1">
        <f t="shared" si="34"/>
        <v>0</v>
      </c>
      <c r="M50" s="1"/>
      <c r="N50" s="1">
        <f t="shared" si="32"/>
        <v>0</v>
      </c>
      <c r="O50" s="1"/>
      <c r="P50" s="201">
        <f t="shared" si="35"/>
        <v>0</v>
      </c>
      <c r="Q50" s="1">
        <f t="shared" si="3"/>
        <v>0</v>
      </c>
      <c r="R50" s="1">
        <f t="shared" si="0"/>
        <v>0</v>
      </c>
      <c r="S50" s="1">
        <f t="shared" si="4"/>
        <v>0</v>
      </c>
      <c r="T50" s="1">
        <f t="shared" si="5"/>
        <v>0</v>
      </c>
      <c r="U50" s="1">
        <f t="shared" si="1"/>
        <v>0</v>
      </c>
      <c r="V50" s="1">
        <f t="shared" si="6"/>
        <v>0</v>
      </c>
      <c r="W50" s="200">
        <f t="shared" si="7"/>
        <v>0</v>
      </c>
      <c r="X50" s="5">
        <f t="shared" si="42"/>
        <v>0</v>
      </c>
      <c r="Y50" s="1">
        <f t="shared" si="43"/>
        <v>0</v>
      </c>
      <c r="Z50" s="1">
        <f t="shared" si="44"/>
        <v>0</v>
      </c>
      <c r="AA50" s="201">
        <f t="shared" si="45"/>
        <v>0</v>
      </c>
      <c r="AB50" s="5">
        <f t="shared" si="46"/>
        <v>0</v>
      </c>
      <c r="AC50" s="202" t="e">
        <f t="shared" si="47"/>
        <v>#DIV/0!</v>
      </c>
    </row>
    <row r="51" spans="1:29" ht="30" x14ac:dyDescent="0.25">
      <c r="A51" s="199" t="str">
        <f>+'PRIORIZACIÓN (2)'!B53</f>
        <v>Unidad Auditable 41</v>
      </c>
      <c r="B51" s="210" t="str">
        <f>+IF('PRIORIZACIÓN (2)'!I53&gt;0%,"YA CUENTA CON PONDERACIÓN DE RIESGOS, NO DILIGENCIAR ANALISIS OCI", "DILIGENCIE ANALISIS OCI PARA ESTA UNIDAD AUDITABLE")</f>
        <v>DILIGENCIE ANALISIS OCI PARA ESTA UNIDAD AUDITABLE</v>
      </c>
      <c r="C51" s="203"/>
      <c r="D51" s="1">
        <f t="shared" si="27"/>
        <v>0</v>
      </c>
      <c r="E51" s="1"/>
      <c r="F51" s="1">
        <f t="shared" si="33"/>
        <v>0</v>
      </c>
      <c r="G51" s="204"/>
      <c r="H51" s="1">
        <f t="shared" si="29"/>
        <v>0</v>
      </c>
      <c r="I51" s="204"/>
      <c r="J51" s="1">
        <f t="shared" si="30"/>
        <v>0</v>
      </c>
      <c r="K51" s="1"/>
      <c r="L51" s="1">
        <f t="shared" si="34"/>
        <v>0</v>
      </c>
      <c r="M51" s="1"/>
      <c r="N51" s="1">
        <f t="shared" si="32"/>
        <v>0</v>
      </c>
      <c r="O51" s="1"/>
      <c r="P51" s="201">
        <f t="shared" si="35"/>
        <v>0</v>
      </c>
      <c r="Q51" s="1">
        <f t="shared" si="3"/>
        <v>0</v>
      </c>
      <c r="R51" s="1">
        <f t="shared" si="0"/>
        <v>0</v>
      </c>
      <c r="S51" s="1">
        <f t="shared" si="4"/>
        <v>0</v>
      </c>
      <c r="T51" s="1">
        <f t="shared" si="5"/>
        <v>0</v>
      </c>
      <c r="U51" s="1">
        <f t="shared" si="1"/>
        <v>0</v>
      </c>
      <c r="V51" s="1">
        <f t="shared" si="6"/>
        <v>0</v>
      </c>
      <c r="W51" s="200">
        <f t="shared" si="7"/>
        <v>0</v>
      </c>
      <c r="X51" s="5">
        <f t="shared" si="42"/>
        <v>0</v>
      </c>
      <c r="Y51" s="1">
        <f t="shared" si="43"/>
        <v>0</v>
      </c>
      <c r="Z51" s="1">
        <f t="shared" si="44"/>
        <v>0</v>
      </c>
      <c r="AA51" s="201">
        <f t="shared" si="45"/>
        <v>0</v>
      </c>
      <c r="AB51" s="5">
        <f t="shared" si="46"/>
        <v>0</v>
      </c>
      <c r="AC51" s="202" t="e">
        <f t="shared" si="47"/>
        <v>#DIV/0!</v>
      </c>
    </row>
    <row r="52" spans="1:29" ht="30" x14ac:dyDescent="0.25">
      <c r="A52" s="199" t="str">
        <f>+'PRIORIZACIÓN (2)'!B54</f>
        <v>Unidad Auditable 42</v>
      </c>
      <c r="B52" s="210" t="str">
        <f>+IF('PRIORIZACIÓN (2)'!I54&gt;0%,"YA CUENTA CON PONDERACIÓN DE RIESGOS, NO DILIGENCIAR ANALISIS OCI", "DILIGENCIE ANALISIS OCI PARA ESTA UNIDAD AUDITABLE")</f>
        <v>DILIGENCIE ANALISIS OCI PARA ESTA UNIDAD AUDITABLE</v>
      </c>
      <c r="C52" s="203"/>
      <c r="D52" s="1">
        <f t="shared" si="27"/>
        <v>0</v>
      </c>
      <c r="E52" s="1"/>
      <c r="F52" s="1">
        <f t="shared" si="33"/>
        <v>0</v>
      </c>
      <c r="G52" s="204"/>
      <c r="H52" s="1">
        <f t="shared" si="29"/>
        <v>0</v>
      </c>
      <c r="I52" s="204"/>
      <c r="J52" s="1">
        <f t="shared" si="30"/>
        <v>0</v>
      </c>
      <c r="K52" s="1"/>
      <c r="L52" s="1">
        <f t="shared" si="34"/>
        <v>0</v>
      </c>
      <c r="M52" s="1"/>
      <c r="N52" s="1">
        <f t="shared" si="32"/>
        <v>0</v>
      </c>
      <c r="O52" s="1"/>
      <c r="P52" s="201">
        <f t="shared" si="35"/>
        <v>0</v>
      </c>
      <c r="Q52" s="1">
        <f t="shared" si="3"/>
        <v>0</v>
      </c>
      <c r="R52" s="1">
        <f t="shared" si="0"/>
        <v>0</v>
      </c>
      <c r="S52" s="1">
        <f t="shared" si="4"/>
        <v>0</v>
      </c>
      <c r="T52" s="1">
        <f t="shared" si="5"/>
        <v>0</v>
      </c>
      <c r="U52" s="1">
        <f t="shared" si="1"/>
        <v>0</v>
      </c>
      <c r="V52" s="1">
        <f t="shared" si="6"/>
        <v>0</v>
      </c>
      <c r="W52" s="200">
        <f t="shared" si="7"/>
        <v>0</v>
      </c>
      <c r="X52" s="5">
        <f t="shared" si="42"/>
        <v>0</v>
      </c>
      <c r="Y52" s="1">
        <f t="shared" si="43"/>
        <v>0</v>
      </c>
      <c r="Z52" s="1">
        <f t="shared" si="44"/>
        <v>0</v>
      </c>
      <c r="AA52" s="201">
        <f t="shared" si="45"/>
        <v>0</v>
      </c>
      <c r="AB52" s="5">
        <f t="shared" si="46"/>
        <v>0</v>
      </c>
      <c r="AC52" s="202" t="e">
        <f t="shared" si="47"/>
        <v>#DIV/0!</v>
      </c>
    </row>
    <row r="53" spans="1:29" ht="30" x14ac:dyDescent="0.25">
      <c r="A53" s="199" t="str">
        <f>+'PRIORIZACIÓN (2)'!B55</f>
        <v>Unidad Auditable 43</v>
      </c>
      <c r="B53" s="210" t="str">
        <f>+IF('PRIORIZACIÓN (2)'!I55&gt;0%,"YA CUENTA CON PONDERACIÓN DE RIESGOS, NO DILIGENCIAR ANALISIS OCI", "DILIGENCIE ANALISIS OCI PARA ESTA UNIDAD AUDITABLE")</f>
        <v>DILIGENCIE ANALISIS OCI PARA ESTA UNIDAD AUDITABLE</v>
      </c>
      <c r="C53" s="203"/>
      <c r="D53" s="1">
        <f t="shared" si="27"/>
        <v>0</v>
      </c>
      <c r="E53" s="1"/>
      <c r="F53" s="1">
        <f t="shared" si="33"/>
        <v>0</v>
      </c>
      <c r="G53" s="204"/>
      <c r="H53" s="1">
        <f t="shared" si="29"/>
        <v>0</v>
      </c>
      <c r="I53" s="204"/>
      <c r="J53" s="1">
        <f t="shared" si="30"/>
        <v>0</v>
      </c>
      <c r="K53" s="1"/>
      <c r="L53" s="1">
        <f t="shared" si="34"/>
        <v>0</v>
      </c>
      <c r="M53" s="1"/>
      <c r="N53" s="1">
        <f t="shared" si="32"/>
        <v>0</v>
      </c>
      <c r="O53" s="1"/>
      <c r="P53" s="201">
        <f t="shared" si="35"/>
        <v>0</v>
      </c>
      <c r="Q53" s="1">
        <f t="shared" si="3"/>
        <v>0</v>
      </c>
      <c r="R53" s="1">
        <f t="shared" si="0"/>
        <v>0</v>
      </c>
      <c r="S53" s="1">
        <f t="shared" si="4"/>
        <v>0</v>
      </c>
      <c r="T53" s="1">
        <f t="shared" si="5"/>
        <v>0</v>
      </c>
      <c r="U53" s="1">
        <f t="shared" si="1"/>
        <v>0</v>
      </c>
      <c r="V53" s="1">
        <f t="shared" si="6"/>
        <v>0</v>
      </c>
      <c r="W53" s="200">
        <f t="shared" si="7"/>
        <v>0</v>
      </c>
      <c r="X53" s="5">
        <f t="shared" si="42"/>
        <v>0</v>
      </c>
      <c r="Y53" s="1">
        <f t="shared" si="43"/>
        <v>0</v>
      </c>
      <c r="Z53" s="1">
        <f t="shared" si="44"/>
        <v>0</v>
      </c>
      <c r="AA53" s="201">
        <f t="shared" si="45"/>
        <v>0</v>
      </c>
      <c r="AB53" s="5">
        <f t="shared" si="46"/>
        <v>0</v>
      </c>
      <c r="AC53" s="202" t="e">
        <f t="shared" si="47"/>
        <v>#DIV/0!</v>
      </c>
    </row>
    <row r="54" spans="1:29" ht="30" x14ac:dyDescent="0.25">
      <c r="A54" s="199" t="str">
        <f>+'PRIORIZACIÓN (2)'!B56</f>
        <v>Unidad Auditable 44</v>
      </c>
      <c r="B54" s="210" t="str">
        <f>+IF('PRIORIZACIÓN (2)'!I56&gt;0%,"YA CUENTA CON PONDERACIÓN DE RIESGOS, NO DILIGENCIAR ANALISIS OCI", "DILIGENCIE ANALISIS OCI PARA ESTA UNIDAD AUDITABLE")</f>
        <v>DILIGENCIE ANALISIS OCI PARA ESTA UNIDAD AUDITABLE</v>
      </c>
      <c r="C54" s="203"/>
      <c r="D54" s="1">
        <f t="shared" si="27"/>
        <v>0</v>
      </c>
      <c r="E54" s="1"/>
      <c r="F54" s="1">
        <f t="shared" si="33"/>
        <v>0</v>
      </c>
      <c r="G54" s="204"/>
      <c r="H54" s="1">
        <f t="shared" si="29"/>
        <v>0</v>
      </c>
      <c r="I54" s="204"/>
      <c r="J54" s="1">
        <f t="shared" si="30"/>
        <v>0</v>
      </c>
      <c r="K54" s="1"/>
      <c r="L54" s="1">
        <f t="shared" si="34"/>
        <v>0</v>
      </c>
      <c r="M54" s="1"/>
      <c r="N54" s="1">
        <f t="shared" si="32"/>
        <v>0</v>
      </c>
      <c r="O54" s="1"/>
      <c r="P54" s="201">
        <f t="shared" si="35"/>
        <v>0</v>
      </c>
      <c r="Q54" s="1">
        <f t="shared" si="3"/>
        <v>0</v>
      </c>
      <c r="R54" s="1">
        <f t="shared" si="0"/>
        <v>0</v>
      </c>
      <c r="S54" s="1">
        <f t="shared" si="4"/>
        <v>0</v>
      </c>
      <c r="T54" s="1">
        <f t="shared" si="5"/>
        <v>0</v>
      </c>
      <c r="U54" s="1">
        <f t="shared" si="1"/>
        <v>0</v>
      </c>
      <c r="V54" s="1">
        <f t="shared" si="6"/>
        <v>0</v>
      </c>
      <c r="W54" s="200">
        <f t="shared" si="7"/>
        <v>0</v>
      </c>
      <c r="X54" s="5">
        <f t="shared" si="42"/>
        <v>0</v>
      </c>
      <c r="Y54" s="1">
        <f t="shared" si="43"/>
        <v>0</v>
      </c>
      <c r="Z54" s="1">
        <f t="shared" si="44"/>
        <v>0</v>
      </c>
      <c r="AA54" s="201">
        <f t="shared" si="45"/>
        <v>0</v>
      </c>
      <c r="AB54" s="5">
        <f t="shared" si="46"/>
        <v>0</v>
      </c>
      <c r="AC54" s="202" t="e">
        <f t="shared" si="47"/>
        <v>#DIV/0!</v>
      </c>
    </row>
    <row r="55" spans="1:29" ht="30" x14ac:dyDescent="0.25">
      <c r="A55" s="199" t="str">
        <f>+'PRIORIZACIÓN (2)'!B57</f>
        <v>Unidad Auditable 45</v>
      </c>
      <c r="B55" s="210" t="str">
        <f>+IF('PRIORIZACIÓN (2)'!I57&gt;0%,"YA CUENTA CON PONDERACIÓN DE RIESGOS, NO DILIGENCIAR ANALISIS OCI", "DILIGENCIE ANALISIS OCI PARA ESTA UNIDAD AUDITABLE")</f>
        <v>DILIGENCIE ANALISIS OCI PARA ESTA UNIDAD AUDITABLE</v>
      </c>
      <c r="C55" s="203"/>
      <c r="D55" s="1">
        <f t="shared" si="27"/>
        <v>0</v>
      </c>
      <c r="E55" s="1"/>
      <c r="F55" s="1">
        <f t="shared" si="33"/>
        <v>0</v>
      </c>
      <c r="G55" s="204"/>
      <c r="H55" s="1">
        <f t="shared" si="29"/>
        <v>0</v>
      </c>
      <c r="I55" s="204"/>
      <c r="J55" s="1">
        <f t="shared" si="30"/>
        <v>0</v>
      </c>
      <c r="K55" s="1"/>
      <c r="L55" s="1">
        <f t="shared" si="34"/>
        <v>0</v>
      </c>
      <c r="M55" s="1"/>
      <c r="N55" s="1">
        <f t="shared" si="32"/>
        <v>0</v>
      </c>
      <c r="O55" s="1"/>
      <c r="P55" s="201">
        <f t="shared" si="35"/>
        <v>0</v>
      </c>
      <c r="Q55" s="1">
        <f t="shared" si="3"/>
        <v>0</v>
      </c>
      <c r="R55" s="1">
        <f t="shared" si="0"/>
        <v>0</v>
      </c>
      <c r="S55" s="1">
        <f t="shared" si="4"/>
        <v>0</v>
      </c>
      <c r="T55" s="1">
        <f t="shared" si="5"/>
        <v>0</v>
      </c>
      <c r="U55" s="1">
        <f t="shared" si="1"/>
        <v>0</v>
      </c>
      <c r="V55" s="1">
        <f t="shared" si="6"/>
        <v>0</v>
      </c>
      <c r="W55" s="200">
        <f t="shared" si="7"/>
        <v>0</v>
      </c>
      <c r="X55" s="5">
        <f t="shared" si="42"/>
        <v>0</v>
      </c>
      <c r="Y55" s="1">
        <f t="shared" si="43"/>
        <v>0</v>
      </c>
      <c r="Z55" s="1">
        <f t="shared" si="44"/>
        <v>0</v>
      </c>
      <c r="AA55" s="201">
        <f t="shared" si="45"/>
        <v>0</v>
      </c>
      <c r="AB55" s="5">
        <f t="shared" si="46"/>
        <v>0</v>
      </c>
      <c r="AC55" s="202" t="e">
        <f t="shared" si="47"/>
        <v>#DIV/0!</v>
      </c>
    </row>
    <row r="56" spans="1:29" ht="30" x14ac:dyDescent="0.25">
      <c r="A56" s="199" t="str">
        <f>+'PRIORIZACIÓN (2)'!B58</f>
        <v>Unidad Auditable 46</v>
      </c>
      <c r="B56" s="210" t="str">
        <f>+IF('PRIORIZACIÓN (2)'!I58&gt;0%,"YA CUENTA CON PONDERACIÓN DE RIESGOS, NO DILIGENCIAR ANALISIS OCI", "DILIGENCIE ANALISIS OCI PARA ESTA UNIDAD AUDITABLE")</f>
        <v>DILIGENCIE ANALISIS OCI PARA ESTA UNIDAD AUDITABLE</v>
      </c>
      <c r="C56" s="203"/>
      <c r="D56" s="1">
        <f t="shared" si="27"/>
        <v>0</v>
      </c>
      <c r="E56" s="1"/>
      <c r="F56" s="1">
        <f t="shared" si="33"/>
        <v>0</v>
      </c>
      <c r="G56" s="204"/>
      <c r="H56" s="1">
        <f t="shared" si="29"/>
        <v>0</v>
      </c>
      <c r="I56" s="204"/>
      <c r="J56" s="1">
        <f t="shared" si="30"/>
        <v>0</v>
      </c>
      <c r="K56" s="1"/>
      <c r="L56" s="1">
        <f t="shared" si="34"/>
        <v>0</v>
      </c>
      <c r="M56" s="1"/>
      <c r="N56" s="1">
        <f t="shared" si="32"/>
        <v>0</v>
      </c>
      <c r="O56" s="1"/>
      <c r="P56" s="201">
        <f t="shared" si="35"/>
        <v>0</v>
      </c>
      <c r="Q56" s="1">
        <f t="shared" si="3"/>
        <v>0</v>
      </c>
      <c r="R56" s="1">
        <f t="shared" si="0"/>
        <v>0</v>
      </c>
      <c r="S56" s="1">
        <f t="shared" si="4"/>
        <v>0</v>
      </c>
      <c r="T56" s="1">
        <f t="shared" si="5"/>
        <v>0</v>
      </c>
      <c r="U56" s="1">
        <f t="shared" si="1"/>
        <v>0</v>
      </c>
      <c r="V56" s="1">
        <f t="shared" si="6"/>
        <v>0</v>
      </c>
      <c r="W56" s="200">
        <f t="shared" si="7"/>
        <v>0</v>
      </c>
      <c r="X56" s="5">
        <f t="shared" si="42"/>
        <v>0</v>
      </c>
      <c r="Y56" s="1">
        <f t="shared" si="43"/>
        <v>0</v>
      </c>
      <c r="Z56" s="1">
        <f t="shared" si="44"/>
        <v>0</v>
      </c>
      <c r="AA56" s="201">
        <f t="shared" si="45"/>
        <v>0</v>
      </c>
      <c r="AB56" s="5">
        <f t="shared" si="46"/>
        <v>0</v>
      </c>
      <c r="AC56" s="202" t="e">
        <f t="shared" si="47"/>
        <v>#DIV/0!</v>
      </c>
    </row>
    <row r="57" spans="1:29" ht="30" x14ac:dyDescent="0.25">
      <c r="A57" s="199" t="str">
        <f>+'PRIORIZACIÓN (2)'!B59</f>
        <v>Unidad Auditable 47</v>
      </c>
      <c r="B57" s="210" t="str">
        <f>+IF('PRIORIZACIÓN (2)'!I59&gt;0%,"YA CUENTA CON PONDERACIÓN DE RIESGOS, NO DILIGENCIAR ANALISIS OCI", "DILIGENCIE ANALISIS OCI PARA ESTA UNIDAD AUDITABLE")</f>
        <v>DILIGENCIE ANALISIS OCI PARA ESTA UNIDAD AUDITABLE</v>
      </c>
      <c r="C57" s="203"/>
      <c r="D57" s="1">
        <f t="shared" si="27"/>
        <v>0</v>
      </c>
      <c r="E57" s="1"/>
      <c r="F57" s="1">
        <f t="shared" si="33"/>
        <v>0</v>
      </c>
      <c r="G57" s="204"/>
      <c r="H57" s="1">
        <f t="shared" si="29"/>
        <v>0</v>
      </c>
      <c r="I57" s="204"/>
      <c r="J57" s="1">
        <f t="shared" si="30"/>
        <v>0</v>
      </c>
      <c r="K57" s="1"/>
      <c r="L57" s="1">
        <f t="shared" si="34"/>
        <v>0</v>
      </c>
      <c r="M57" s="1"/>
      <c r="N57" s="1">
        <f t="shared" si="32"/>
        <v>0</v>
      </c>
      <c r="O57" s="1"/>
      <c r="P57" s="201">
        <f t="shared" si="35"/>
        <v>0</v>
      </c>
      <c r="Q57" s="1">
        <f t="shared" si="3"/>
        <v>0</v>
      </c>
      <c r="R57" s="1">
        <f t="shared" si="0"/>
        <v>0</v>
      </c>
      <c r="S57" s="1">
        <f t="shared" si="4"/>
        <v>0</v>
      </c>
      <c r="T57" s="1">
        <f t="shared" si="5"/>
        <v>0</v>
      </c>
      <c r="U57" s="1">
        <f t="shared" si="1"/>
        <v>0</v>
      </c>
      <c r="V57" s="1">
        <f t="shared" si="6"/>
        <v>0</v>
      </c>
      <c r="W57" s="200">
        <f t="shared" si="7"/>
        <v>0</v>
      </c>
      <c r="X57" s="5">
        <f t="shared" si="42"/>
        <v>0</v>
      </c>
      <c r="Y57" s="1">
        <f t="shared" si="43"/>
        <v>0</v>
      </c>
      <c r="Z57" s="1">
        <f t="shared" si="44"/>
        <v>0</v>
      </c>
      <c r="AA57" s="201">
        <f t="shared" si="45"/>
        <v>0</v>
      </c>
      <c r="AB57" s="5">
        <f t="shared" si="46"/>
        <v>0</v>
      </c>
      <c r="AC57" s="202" t="e">
        <f t="shared" si="47"/>
        <v>#DIV/0!</v>
      </c>
    </row>
    <row r="58" spans="1:29" ht="30" x14ac:dyDescent="0.25">
      <c r="A58" s="199" t="str">
        <f>+'PRIORIZACIÓN (2)'!B60</f>
        <v>Unidad Auditable 48</v>
      </c>
      <c r="B58" s="210" t="str">
        <f>+IF('PRIORIZACIÓN (2)'!I60&gt;0%,"YA CUENTA CON PONDERACIÓN DE RIESGOS, NO DILIGENCIAR ANALISIS OCI", "DILIGENCIE ANALISIS OCI PARA ESTA UNIDAD AUDITABLE")</f>
        <v>DILIGENCIE ANALISIS OCI PARA ESTA UNIDAD AUDITABLE</v>
      </c>
      <c r="C58" s="203"/>
      <c r="D58" s="1">
        <f t="shared" si="27"/>
        <v>0</v>
      </c>
      <c r="E58" s="1"/>
      <c r="F58" s="1">
        <f t="shared" si="33"/>
        <v>0</v>
      </c>
      <c r="G58" s="204"/>
      <c r="H58" s="1">
        <f t="shared" si="29"/>
        <v>0</v>
      </c>
      <c r="I58" s="204"/>
      <c r="J58" s="1">
        <f t="shared" si="30"/>
        <v>0</v>
      </c>
      <c r="K58" s="1"/>
      <c r="L58" s="1">
        <f t="shared" si="34"/>
        <v>0</v>
      </c>
      <c r="M58" s="1"/>
      <c r="N58" s="1">
        <f t="shared" si="32"/>
        <v>0</v>
      </c>
      <c r="O58" s="1"/>
      <c r="P58" s="201">
        <f t="shared" si="35"/>
        <v>0</v>
      </c>
      <c r="Q58" s="1">
        <f t="shared" si="3"/>
        <v>0</v>
      </c>
      <c r="R58" s="1">
        <f t="shared" si="0"/>
        <v>0</v>
      </c>
      <c r="S58" s="1">
        <f t="shared" si="4"/>
        <v>0</v>
      </c>
      <c r="T58" s="1">
        <f t="shared" si="5"/>
        <v>0</v>
      </c>
      <c r="U58" s="1">
        <f t="shared" si="1"/>
        <v>0</v>
      </c>
      <c r="V58" s="1">
        <f t="shared" si="6"/>
        <v>0</v>
      </c>
      <c r="W58" s="200">
        <f t="shared" si="7"/>
        <v>0</v>
      </c>
      <c r="X58" s="5">
        <f t="shared" si="42"/>
        <v>0</v>
      </c>
      <c r="Y58" s="1">
        <f t="shared" si="43"/>
        <v>0</v>
      </c>
      <c r="Z58" s="1">
        <f t="shared" si="44"/>
        <v>0</v>
      </c>
      <c r="AA58" s="201">
        <f t="shared" si="45"/>
        <v>0</v>
      </c>
      <c r="AB58" s="5">
        <f t="shared" si="46"/>
        <v>0</v>
      </c>
      <c r="AC58" s="202" t="e">
        <f t="shared" si="47"/>
        <v>#DIV/0!</v>
      </c>
    </row>
    <row r="59" spans="1:29" ht="30" x14ac:dyDescent="0.25">
      <c r="A59" s="199" t="str">
        <f>+'PRIORIZACIÓN (2)'!B61</f>
        <v>Unidad Auditable 49</v>
      </c>
      <c r="B59" s="210" t="str">
        <f>+IF('PRIORIZACIÓN (2)'!I61&gt;0%,"YA CUENTA CON PONDERACIÓN DE RIESGOS, NO DILIGENCIAR ANALISIS OCI", "DILIGENCIE ANALISIS OCI PARA ESTA UNIDAD AUDITABLE")</f>
        <v>DILIGENCIE ANALISIS OCI PARA ESTA UNIDAD AUDITABLE</v>
      </c>
      <c r="C59" s="203"/>
      <c r="D59" s="1">
        <f t="shared" si="27"/>
        <v>0</v>
      </c>
      <c r="E59" s="1"/>
      <c r="F59" s="1">
        <f t="shared" si="33"/>
        <v>0</v>
      </c>
      <c r="G59" s="204"/>
      <c r="H59" s="1">
        <f t="shared" si="29"/>
        <v>0</v>
      </c>
      <c r="I59" s="204"/>
      <c r="J59" s="1">
        <f t="shared" si="30"/>
        <v>0</v>
      </c>
      <c r="K59" s="1"/>
      <c r="L59" s="1">
        <f t="shared" si="34"/>
        <v>0</v>
      </c>
      <c r="M59" s="1"/>
      <c r="N59" s="1">
        <f t="shared" si="32"/>
        <v>0</v>
      </c>
      <c r="O59" s="1"/>
      <c r="P59" s="201">
        <f t="shared" si="35"/>
        <v>0</v>
      </c>
      <c r="Q59" s="1">
        <f t="shared" si="3"/>
        <v>0</v>
      </c>
      <c r="R59" s="1">
        <f t="shared" si="0"/>
        <v>0</v>
      </c>
      <c r="S59" s="1">
        <f t="shared" si="4"/>
        <v>0</v>
      </c>
      <c r="T59" s="1">
        <f t="shared" si="5"/>
        <v>0</v>
      </c>
      <c r="U59" s="1">
        <f t="shared" si="1"/>
        <v>0</v>
      </c>
      <c r="V59" s="1">
        <f t="shared" si="6"/>
        <v>0</v>
      </c>
      <c r="W59" s="200">
        <f t="shared" si="7"/>
        <v>0</v>
      </c>
      <c r="X59" s="5">
        <f t="shared" si="42"/>
        <v>0</v>
      </c>
      <c r="Y59" s="1">
        <f t="shared" si="43"/>
        <v>0</v>
      </c>
      <c r="Z59" s="1">
        <f t="shared" si="44"/>
        <v>0</v>
      </c>
      <c r="AA59" s="201">
        <f t="shared" si="45"/>
        <v>0</v>
      </c>
      <c r="AB59" s="5">
        <f t="shared" si="46"/>
        <v>0</v>
      </c>
      <c r="AC59" s="202" t="e">
        <f t="shared" si="47"/>
        <v>#DIV/0!</v>
      </c>
    </row>
    <row r="60" spans="1:29" ht="30" x14ac:dyDescent="0.25">
      <c r="A60" s="199" t="str">
        <f>+'PRIORIZACIÓN (2)'!B62</f>
        <v>Unidad Auditable 50</v>
      </c>
      <c r="B60" s="210" t="str">
        <f>+IF('PRIORIZACIÓN (2)'!I62&gt;0%,"YA CUENTA CON PONDERACIÓN DE RIESGOS, NO DILIGENCIAR ANALISIS OCI", "DILIGENCIE ANALISIS OCI PARA ESTA UNIDAD AUDITABLE")</f>
        <v>DILIGENCIE ANALISIS OCI PARA ESTA UNIDAD AUDITABLE</v>
      </c>
      <c r="C60" s="203"/>
      <c r="D60" s="1">
        <f t="shared" si="27"/>
        <v>0</v>
      </c>
      <c r="E60" s="1"/>
      <c r="F60" s="1">
        <f t="shared" si="33"/>
        <v>0</v>
      </c>
      <c r="G60" s="204"/>
      <c r="H60" s="1">
        <f t="shared" si="29"/>
        <v>0</v>
      </c>
      <c r="I60" s="204"/>
      <c r="J60" s="1">
        <f t="shared" si="30"/>
        <v>0</v>
      </c>
      <c r="K60" s="1"/>
      <c r="L60" s="1">
        <f t="shared" si="34"/>
        <v>0</v>
      </c>
      <c r="M60" s="1"/>
      <c r="N60" s="1">
        <f t="shared" si="32"/>
        <v>0</v>
      </c>
      <c r="O60" s="1"/>
      <c r="P60" s="201">
        <f t="shared" si="35"/>
        <v>0</v>
      </c>
      <c r="Q60" s="1">
        <f t="shared" si="3"/>
        <v>0</v>
      </c>
      <c r="R60" s="1">
        <f t="shared" si="0"/>
        <v>0</v>
      </c>
      <c r="S60" s="1">
        <f t="shared" si="4"/>
        <v>0</v>
      </c>
      <c r="T60" s="1">
        <f t="shared" si="5"/>
        <v>0</v>
      </c>
      <c r="U60" s="1">
        <f t="shared" si="1"/>
        <v>0</v>
      </c>
      <c r="V60" s="1">
        <f t="shared" si="6"/>
        <v>0</v>
      </c>
      <c r="W60" s="200">
        <f t="shared" si="7"/>
        <v>0</v>
      </c>
      <c r="X60" s="5">
        <f t="shared" si="42"/>
        <v>0</v>
      </c>
      <c r="Y60" s="1">
        <f t="shared" si="43"/>
        <v>0</v>
      </c>
      <c r="Z60" s="1">
        <f t="shared" si="44"/>
        <v>0</v>
      </c>
      <c r="AA60" s="201">
        <f t="shared" si="45"/>
        <v>0</v>
      </c>
      <c r="AB60" s="5">
        <f t="shared" si="46"/>
        <v>0</v>
      </c>
      <c r="AC60" s="202" t="e">
        <f t="shared" si="47"/>
        <v>#DIV/0!</v>
      </c>
    </row>
    <row r="61" spans="1:29" ht="30" x14ac:dyDescent="0.25">
      <c r="A61" s="199" t="str">
        <f>+'PRIORIZACIÓN (2)'!B63</f>
        <v>Unidad Auditable 51</v>
      </c>
      <c r="B61" s="210" t="str">
        <f>+IF('PRIORIZACIÓN (2)'!I63&gt;0%,"YA CUENTA CON PONDERACIÓN DE RIESGOS, NO DILIGENCIAR ANALISIS OCI", "DILIGENCIE ANALISIS OCI PARA ESTA UNIDAD AUDITABLE")</f>
        <v>DILIGENCIE ANALISIS OCI PARA ESTA UNIDAD AUDITABLE</v>
      </c>
      <c r="C61" s="203"/>
      <c r="D61" s="1">
        <f t="shared" si="27"/>
        <v>0</v>
      </c>
      <c r="E61" s="1"/>
      <c r="F61" s="1">
        <f t="shared" si="33"/>
        <v>0</v>
      </c>
      <c r="G61" s="204"/>
      <c r="H61" s="1">
        <f t="shared" si="29"/>
        <v>0</v>
      </c>
      <c r="I61" s="204"/>
      <c r="J61" s="1">
        <f t="shared" si="30"/>
        <v>0</v>
      </c>
      <c r="K61" s="1"/>
      <c r="L61" s="1">
        <f t="shared" si="34"/>
        <v>0</v>
      </c>
      <c r="M61" s="1"/>
      <c r="N61" s="1">
        <f t="shared" si="32"/>
        <v>0</v>
      </c>
      <c r="O61" s="1"/>
      <c r="P61" s="201">
        <f t="shared" si="35"/>
        <v>0</v>
      </c>
      <c r="Q61" s="1">
        <f t="shared" si="3"/>
        <v>0</v>
      </c>
      <c r="R61" s="1">
        <f t="shared" si="0"/>
        <v>0</v>
      </c>
      <c r="S61" s="1">
        <f t="shared" si="4"/>
        <v>0</v>
      </c>
      <c r="T61" s="1">
        <f t="shared" si="5"/>
        <v>0</v>
      </c>
      <c r="U61" s="1">
        <f t="shared" si="1"/>
        <v>0</v>
      </c>
      <c r="V61" s="1">
        <f t="shared" si="6"/>
        <v>0</v>
      </c>
      <c r="W61" s="200">
        <f t="shared" si="7"/>
        <v>0</v>
      </c>
      <c r="X61" s="5">
        <f t="shared" si="42"/>
        <v>0</v>
      </c>
      <c r="Y61" s="1">
        <f t="shared" si="43"/>
        <v>0</v>
      </c>
      <c r="Z61" s="1">
        <f t="shared" si="44"/>
        <v>0</v>
      </c>
      <c r="AA61" s="201">
        <f t="shared" si="45"/>
        <v>0</v>
      </c>
      <c r="AB61" s="5">
        <f t="shared" si="46"/>
        <v>0</v>
      </c>
      <c r="AC61" s="202" t="e">
        <f t="shared" si="47"/>
        <v>#DIV/0!</v>
      </c>
    </row>
    <row r="62" spans="1:29" ht="30" x14ac:dyDescent="0.25">
      <c r="A62" s="199" t="str">
        <f>+'PRIORIZACIÓN (2)'!B64</f>
        <v>Unidad Auditable 52</v>
      </c>
      <c r="B62" s="210" t="str">
        <f>+IF('PRIORIZACIÓN (2)'!I64&gt;0%,"YA CUENTA CON PONDERACIÓN DE RIESGOS, NO DILIGENCIAR ANALISIS OCI", "DILIGENCIE ANALISIS OCI PARA ESTA UNIDAD AUDITABLE")</f>
        <v>DILIGENCIE ANALISIS OCI PARA ESTA UNIDAD AUDITABLE</v>
      </c>
      <c r="C62" s="203"/>
      <c r="D62" s="1">
        <f t="shared" si="27"/>
        <v>0</v>
      </c>
      <c r="E62" s="1"/>
      <c r="F62" s="1">
        <f t="shared" si="33"/>
        <v>0</v>
      </c>
      <c r="G62" s="204"/>
      <c r="H62" s="1">
        <f t="shared" si="29"/>
        <v>0</v>
      </c>
      <c r="I62" s="204"/>
      <c r="J62" s="1">
        <f t="shared" si="30"/>
        <v>0</v>
      </c>
      <c r="K62" s="1"/>
      <c r="L62" s="1">
        <f t="shared" si="34"/>
        <v>0</v>
      </c>
      <c r="M62" s="1"/>
      <c r="N62" s="1">
        <f t="shared" si="32"/>
        <v>0</v>
      </c>
      <c r="O62" s="1"/>
      <c r="P62" s="201">
        <f t="shared" si="35"/>
        <v>0</v>
      </c>
      <c r="Q62" s="1">
        <f t="shared" si="3"/>
        <v>0</v>
      </c>
      <c r="R62" s="1">
        <f t="shared" si="0"/>
        <v>0</v>
      </c>
      <c r="S62" s="1">
        <f t="shared" si="4"/>
        <v>0</v>
      </c>
      <c r="T62" s="1">
        <f t="shared" si="5"/>
        <v>0</v>
      </c>
      <c r="U62" s="1">
        <f t="shared" si="1"/>
        <v>0</v>
      </c>
      <c r="V62" s="1">
        <f t="shared" si="6"/>
        <v>0</v>
      </c>
      <c r="W62" s="200">
        <f t="shared" si="7"/>
        <v>0</v>
      </c>
      <c r="X62" s="5">
        <f t="shared" si="42"/>
        <v>0</v>
      </c>
      <c r="Y62" s="1">
        <f t="shared" si="43"/>
        <v>0</v>
      </c>
      <c r="Z62" s="1">
        <f t="shared" si="44"/>
        <v>0</v>
      </c>
      <c r="AA62" s="201">
        <f t="shared" si="45"/>
        <v>0</v>
      </c>
      <c r="AB62" s="5">
        <f t="shared" si="46"/>
        <v>0</v>
      </c>
      <c r="AC62" s="202" t="e">
        <f t="shared" si="47"/>
        <v>#DIV/0!</v>
      </c>
    </row>
    <row r="63" spans="1:29" ht="30" x14ac:dyDescent="0.25">
      <c r="A63" s="199" t="str">
        <f>+'PRIORIZACIÓN (2)'!B65</f>
        <v>Unidad Auditable 53</v>
      </c>
      <c r="B63" s="210" t="str">
        <f>+IF('PRIORIZACIÓN (2)'!I65&gt;0%,"YA CUENTA CON PONDERACIÓN DE RIESGOS, NO DILIGENCIAR ANALISIS OCI", "DILIGENCIE ANALISIS OCI PARA ESTA UNIDAD AUDITABLE")</f>
        <v>DILIGENCIE ANALISIS OCI PARA ESTA UNIDAD AUDITABLE</v>
      </c>
      <c r="C63" s="203"/>
      <c r="D63" s="1">
        <f t="shared" si="27"/>
        <v>0</v>
      </c>
      <c r="E63" s="1"/>
      <c r="F63" s="1">
        <f t="shared" si="33"/>
        <v>0</v>
      </c>
      <c r="G63" s="204"/>
      <c r="H63" s="1">
        <f t="shared" si="29"/>
        <v>0</v>
      </c>
      <c r="I63" s="204"/>
      <c r="J63" s="1">
        <f t="shared" si="30"/>
        <v>0</v>
      </c>
      <c r="K63" s="1"/>
      <c r="L63" s="1">
        <f t="shared" si="34"/>
        <v>0</v>
      </c>
      <c r="M63" s="1"/>
      <c r="N63" s="1">
        <f t="shared" si="32"/>
        <v>0</v>
      </c>
      <c r="O63" s="1"/>
      <c r="P63" s="201">
        <f t="shared" si="35"/>
        <v>0</v>
      </c>
      <c r="Q63" s="1">
        <f t="shared" si="3"/>
        <v>0</v>
      </c>
      <c r="R63" s="1">
        <f t="shared" si="0"/>
        <v>0</v>
      </c>
      <c r="S63" s="1">
        <f t="shared" si="4"/>
        <v>0</v>
      </c>
      <c r="T63" s="1">
        <f t="shared" si="5"/>
        <v>0</v>
      </c>
      <c r="U63" s="1">
        <f t="shared" si="1"/>
        <v>0</v>
      </c>
      <c r="V63" s="1">
        <f t="shared" si="6"/>
        <v>0</v>
      </c>
      <c r="W63" s="200">
        <f t="shared" si="7"/>
        <v>0</v>
      </c>
      <c r="X63" s="5">
        <f t="shared" si="42"/>
        <v>0</v>
      </c>
      <c r="Y63" s="1">
        <f t="shared" si="43"/>
        <v>0</v>
      </c>
      <c r="Z63" s="1">
        <f t="shared" si="44"/>
        <v>0</v>
      </c>
      <c r="AA63" s="201">
        <f t="shared" si="45"/>
        <v>0</v>
      </c>
      <c r="AB63" s="5">
        <f t="shared" si="46"/>
        <v>0</v>
      </c>
      <c r="AC63" s="202" t="e">
        <f t="shared" si="47"/>
        <v>#DIV/0!</v>
      </c>
    </row>
    <row r="64" spans="1:29" ht="30" x14ac:dyDescent="0.25">
      <c r="A64" s="199" t="str">
        <f>+'PRIORIZACIÓN (2)'!B66</f>
        <v>Unidad Auditable 54</v>
      </c>
      <c r="B64" s="210" t="str">
        <f>+IF('PRIORIZACIÓN (2)'!I66&gt;0%,"YA CUENTA CON PONDERACIÓN DE RIESGOS, NO DILIGENCIAR ANALISIS OCI", "DILIGENCIE ANALISIS OCI PARA ESTA UNIDAD AUDITABLE")</f>
        <v>DILIGENCIE ANALISIS OCI PARA ESTA UNIDAD AUDITABLE</v>
      </c>
      <c r="C64" s="203"/>
      <c r="D64" s="1">
        <f t="shared" si="27"/>
        <v>0</v>
      </c>
      <c r="E64" s="1"/>
      <c r="F64" s="1">
        <f t="shared" si="33"/>
        <v>0</v>
      </c>
      <c r="G64" s="204"/>
      <c r="H64" s="1">
        <f t="shared" si="29"/>
        <v>0</v>
      </c>
      <c r="I64" s="204"/>
      <c r="J64" s="1">
        <f t="shared" si="30"/>
        <v>0</v>
      </c>
      <c r="K64" s="1"/>
      <c r="L64" s="1">
        <f t="shared" si="34"/>
        <v>0</v>
      </c>
      <c r="M64" s="1"/>
      <c r="N64" s="1">
        <f t="shared" si="32"/>
        <v>0</v>
      </c>
      <c r="O64" s="1"/>
      <c r="P64" s="201">
        <f t="shared" si="35"/>
        <v>0</v>
      </c>
      <c r="Q64" s="1">
        <f t="shared" si="3"/>
        <v>0</v>
      </c>
      <c r="R64" s="1">
        <f t="shared" si="0"/>
        <v>0</v>
      </c>
      <c r="S64" s="1">
        <f t="shared" si="4"/>
        <v>0</v>
      </c>
      <c r="T64" s="1">
        <f t="shared" si="5"/>
        <v>0</v>
      </c>
      <c r="U64" s="1">
        <f t="shared" si="1"/>
        <v>0</v>
      </c>
      <c r="V64" s="1">
        <f t="shared" si="6"/>
        <v>0</v>
      </c>
      <c r="W64" s="200">
        <f t="shared" si="7"/>
        <v>0</v>
      </c>
      <c r="X64" s="5">
        <f t="shared" si="42"/>
        <v>0</v>
      </c>
      <c r="Y64" s="1">
        <f t="shared" si="43"/>
        <v>0</v>
      </c>
      <c r="Z64" s="1">
        <f t="shared" si="44"/>
        <v>0</v>
      </c>
      <c r="AA64" s="201">
        <f t="shared" si="45"/>
        <v>0</v>
      </c>
      <c r="AB64" s="5">
        <f t="shared" si="46"/>
        <v>0</v>
      </c>
      <c r="AC64" s="202" t="e">
        <f t="shared" si="47"/>
        <v>#DIV/0!</v>
      </c>
    </row>
    <row r="65" spans="1:29" ht="30" x14ac:dyDescent="0.25">
      <c r="A65" s="199" t="str">
        <f>+'PRIORIZACIÓN (2)'!B67</f>
        <v>Unidad Auditable 55</v>
      </c>
      <c r="B65" s="210" t="str">
        <f>+IF('PRIORIZACIÓN (2)'!I67&gt;0%,"YA CUENTA CON PONDERACIÓN DE RIESGOS, NO DILIGENCIAR ANALISIS OCI", "DILIGENCIE ANALISIS OCI PARA ESTA UNIDAD AUDITABLE")</f>
        <v>DILIGENCIE ANALISIS OCI PARA ESTA UNIDAD AUDITABLE</v>
      </c>
      <c r="C65" s="203"/>
      <c r="D65" s="1">
        <f t="shared" si="27"/>
        <v>0</v>
      </c>
      <c r="E65" s="1"/>
      <c r="F65" s="1">
        <f t="shared" si="33"/>
        <v>0</v>
      </c>
      <c r="G65" s="204"/>
      <c r="H65" s="1">
        <f t="shared" si="29"/>
        <v>0</v>
      </c>
      <c r="I65" s="204"/>
      <c r="J65" s="1">
        <f t="shared" si="30"/>
        <v>0</v>
      </c>
      <c r="K65" s="1"/>
      <c r="L65" s="1">
        <f t="shared" si="34"/>
        <v>0</v>
      </c>
      <c r="M65" s="1"/>
      <c r="N65" s="1">
        <f t="shared" si="32"/>
        <v>0</v>
      </c>
      <c r="O65" s="1"/>
      <c r="P65" s="201">
        <f t="shared" si="35"/>
        <v>0</v>
      </c>
      <c r="Q65" s="1">
        <f t="shared" si="3"/>
        <v>0</v>
      </c>
      <c r="R65" s="1">
        <f t="shared" si="0"/>
        <v>0</v>
      </c>
      <c r="S65" s="1">
        <f t="shared" si="4"/>
        <v>0</v>
      </c>
      <c r="T65" s="1">
        <f t="shared" si="5"/>
        <v>0</v>
      </c>
      <c r="U65" s="1">
        <f t="shared" si="1"/>
        <v>0</v>
      </c>
      <c r="V65" s="1">
        <f t="shared" si="6"/>
        <v>0</v>
      </c>
      <c r="W65" s="200">
        <f t="shared" si="7"/>
        <v>0</v>
      </c>
      <c r="X65" s="5">
        <f t="shared" si="42"/>
        <v>0</v>
      </c>
      <c r="Y65" s="1">
        <f t="shared" si="43"/>
        <v>0</v>
      </c>
      <c r="Z65" s="1">
        <f t="shared" si="44"/>
        <v>0</v>
      </c>
      <c r="AA65" s="201">
        <f t="shared" si="45"/>
        <v>0</v>
      </c>
      <c r="AB65" s="5">
        <f t="shared" si="46"/>
        <v>0</v>
      </c>
      <c r="AC65" s="202" t="e">
        <f t="shared" si="47"/>
        <v>#DIV/0!</v>
      </c>
    </row>
    <row r="66" spans="1:29" ht="30" x14ac:dyDescent="0.25">
      <c r="A66" s="199" t="str">
        <f>+'PRIORIZACIÓN (2)'!B68</f>
        <v>Unidad Auditable 56</v>
      </c>
      <c r="B66" s="210" t="str">
        <f>+IF('PRIORIZACIÓN (2)'!I68&gt;0%,"YA CUENTA CON PONDERACIÓN DE RIESGOS, NO DILIGENCIAR ANALISIS OCI", "DILIGENCIE ANALISIS OCI PARA ESTA UNIDAD AUDITABLE")</f>
        <v>DILIGENCIE ANALISIS OCI PARA ESTA UNIDAD AUDITABLE</v>
      </c>
      <c r="C66" s="203"/>
      <c r="D66" s="1">
        <f t="shared" si="27"/>
        <v>0</v>
      </c>
      <c r="E66" s="1"/>
      <c r="F66" s="1">
        <f t="shared" si="33"/>
        <v>0</v>
      </c>
      <c r="G66" s="204"/>
      <c r="H66" s="1">
        <f t="shared" si="29"/>
        <v>0</v>
      </c>
      <c r="I66" s="204"/>
      <c r="J66" s="1">
        <f t="shared" si="30"/>
        <v>0</v>
      </c>
      <c r="K66" s="1"/>
      <c r="L66" s="1">
        <f t="shared" si="34"/>
        <v>0</v>
      </c>
      <c r="M66" s="1"/>
      <c r="N66" s="1">
        <f t="shared" si="32"/>
        <v>0</v>
      </c>
      <c r="O66" s="1"/>
      <c r="P66" s="201">
        <f t="shared" si="35"/>
        <v>0</v>
      </c>
      <c r="Q66" s="1">
        <f t="shared" si="3"/>
        <v>0</v>
      </c>
      <c r="R66" s="1">
        <f t="shared" si="0"/>
        <v>0</v>
      </c>
      <c r="S66" s="1">
        <f t="shared" si="4"/>
        <v>0</v>
      </c>
      <c r="T66" s="1">
        <f t="shared" si="5"/>
        <v>0</v>
      </c>
      <c r="U66" s="1">
        <f t="shared" si="1"/>
        <v>0</v>
      </c>
      <c r="V66" s="1">
        <f t="shared" si="6"/>
        <v>0</v>
      </c>
      <c r="W66" s="200">
        <f t="shared" si="7"/>
        <v>0</v>
      </c>
      <c r="X66" s="5">
        <f t="shared" si="42"/>
        <v>0</v>
      </c>
      <c r="Y66" s="1">
        <f t="shared" si="43"/>
        <v>0</v>
      </c>
      <c r="Z66" s="1">
        <f t="shared" si="44"/>
        <v>0</v>
      </c>
      <c r="AA66" s="201">
        <f t="shared" si="45"/>
        <v>0</v>
      </c>
      <c r="AB66" s="5">
        <f t="shared" si="46"/>
        <v>0</v>
      </c>
      <c r="AC66" s="202" t="e">
        <f t="shared" si="47"/>
        <v>#DIV/0!</v>
      </c>
    </row>
    <row r="67" spans="1:29" ht="30" x14ac:dyDescent="0.25">
      <c r="A67" s="199" t="str">
        <f>+'PRIORIZACIÓN (2)'!B69</f>
        <v>Unidad Auditable 57</v>
      </c>
      <c r="B67" s="210" t="str">
        <f>+IF('PRIORIZACIÓN (2)'!I69&gt;0%,"YA CUENTA CON PONDERACIÓN DE RIESGOS, NO DILIGENCIAR ANALISIS OCI", "DILIGENCIE ANALISIS OCI PARA ESTA UNIDAD AUDITABLE")</f>
        <v>DILIGENCIE ANALISIS OCI PARA ESTA UNIDAD AUDITABLE</v>
      </c>
      <c r="C67" s="203"/>
      <c r="D67" s="1">
        <f t="shared" si="27"/>
        <v>0</v>
      </c>
      <c r="E67" s="1"/>
      <c r="F67" s="1">
        <f t="shared" si="33"/>
        <v>0</v>
      </c>
      <c r="G67" s="204"/>
      <c r="H67" s="1">
        <f t="shared" si="29"/>
        <v>0</v>
      </c>
      <c r="I67" s="204"/>
      <c r="J67" s="1">
        <f t="shared" si="30"/>
        <v>0</v>
      </c>
      <c r="K67" s="1"/>
      <c r="L67" s="1">
        <f t="shared" si="34"/>
        <v>0</v>
      </c>
      <c r="M67" s="1"/>
      <c r="N67" s="1">
        <f t="shared" si="32"/>
        <v>0</v>
      </c>
      <c r="O67" s="1"/>
      <c r="P67" s="201">
        <f t="shared" si="35"/>
        <v>0</v>
      </c>
      <c r="Q67" s="1">
        <f t="shared" si="3"/>
        <v>0</v>
      </c>
      <c r="R67" s="1">
        <f t="shared" si="0"/>
        <v>0</v>
      </c>
      <c r="S67" s="1">
        <f t="shared" si="4"/>
        <v>0</v>
      </c>
      <c r="T67" s="1">
        <f t="shared" si="5"/>
        <v>0</v>
      </c>
      <c r="U67" s="1">
        <f t="shared" si="1"/>
        <v>0</v>
      </c>
      <c r="V67" s="1">
        <f t="shared" si="6"/>
        <v>0</v>
      </c>
      <c r="W67" s="200">
        <f t="shared" si="7"/>
        <v>0</v>
      </c>
      <c r="X67" s="5">
        <f t="shared" si="42"/>
        <v>0</v>
      </c>
      <c r="Y67" s="1">
        <f t="shared" si="43"/>
        <v>0</v>
      </c>
      <c r="Z67" s="1">
        <f t="shared" si="44"/>
        <v>0</v>
      </c>
      <c r="AA67" s="201">
        <f t="shared" si="45"/>
        <v>0</v>
      </c>
      <c r="AB67" s="5">
        <f t="shared" si="46"/>
        <v>0</v>
      </c>
      <c r="AC67" s="202" t="e">
        <f t="shared" si="47"/>
        <v>#DIV/0!</v>
      </c>
    </row>
    <row r="68" spans="1:29" ht="30" x14ac:dyDescent="0.25">
      <c r="A68" s="199" t="str">
        <f>+'PRIORIZACIÓN (2)'!B70</f>
        <v>Unidad Auditable 58</v>
      </c>
      <c r="B68" s="210" t="str">
        <f>+IF('PRIORIZACIÓN (2)'!I70&gt;0%,"YA CUENTA CON PONDERACIÓN DE RIESGOS, NO DILIGENCIAR ANALISIS OCI", "DILIGENCIE ANALISIS OCI PARA ESTA UNIDAD AUDITABLE")</f>
        <v>DILIGENCIE ANALISIS OCI PARA ESTA UNIDAD AUDITABLE</v>
      </c>
      <c r="C68" s="203"/>
      <c r="D68" s="1">
        <f t="shared" si="27"/>
        <v>0</v>
      </c>
      <c r="E68" s="1"/>
      <c r="F68" s="1">
        <f t="shared" si="33"/>
        <v>0</v>
      </c>
      <c r="G68" s="204"/>
      <c r="H68" s="1">
        <f t="shared" si="29"/>
        <v>0</v>
      </c>
      <c r="I68" s="204"/>
      <c r="J68" s="1">
        <f t="shared" si="30"/>
        <v>0</v>
      </c>
      <c r="K68" s="1"/>
      <c r="L68" s="1">
        <f t="shared" si="34"/>
        <v>0</v>
      </c>
      <c r="M68" s="1"/>
      <c r="N68" s="1">
        <f t="shared" si="32"/>
        <v>0</v>
      </c>
      <c r="O68" s="1"/>
      <c r="P68" s="201">
        <f t="shared" si="35"/>
        <v>0</v>
      </c>
      <c r="Q68" s="1">
        <f t="shared" si="3"/>
        <v>0</v>
      </c>
      <c r="R68" s="1">
        <f t="shared" si="0"/>
        <v>0</v>
      </c>
      <c r="S68" s="1">
        <f t="shared" si="4"/>
        <v>0</v>
      </c>
      <c r="T68" s="1">
        <f t="shared" si="5"/>
        <v>0</v>
      </c>
      <c r="U68" s="1">
        <f t="shared" si="1"/>
        <v>0</v>
      </c>
      <c r="V68" s="1">
        <f t="shared" si="6"/>
        <v>0</v>
      </c>
      <c r="W68" s="200">
        <f t="shared" si="7"/>
        <v>0</v>
      </c>
      <c r="X68" s="5">
        <f t="shared" si="42"/>
        <v>0</v>
      </c>
      <c r="Y68" s="1">
        <f t="shared" si="43"/>
        <v>0</v>
      </c>
      <c r="Z68" s="1">
        <f t="shared" si="44"/>
        <v>0</v>
      </c>
      <c r="AA68" s="201">
        <f t="shared" si="45"/>
        <v>0</v>
      </c>
      <c r="AB68" s="5">
        <f t="shared" si="46"/>
        <v>0</v>
      </c>
      <c r="AC68" s="202" t="e">
        <f t="shared" si="47"/>
        <v>#DIV/0!</v>
      </c>
    </row>
    <row r="69" spans="1:29" ht="30" x14ac:dyDescent="0.25">
      <c r="A69" s="199" t="str">
        <f>+'PRIORIZACIÓN (2)'!B71</f>
        <v>Unidad Auditable 59</v>
      </c>
      <c r="B69" s="210" t="str">
        <f>+IF('PRIORIZACIÓN (2)'!I71&gt;0%,"YA CUENTA CON PONDERACIÓN DE RIESGOS, NO DILIGENCIAR ANALISIS OCI", "DILIGENCIE ANALISIS OCI PARA ESTA UNIDAD AUDITABLE")</f>
        <v>DILIGENCIE ANALISIS OCI PARA ESTA UNIDAD AUDITABLE</v>
      </c>
      <c r="C69" s="203"/>
      <c r="D69" s="1">
        <f t="shared" si="27"/>
        <v>0</v>
      </c>
      <c r="E69" s="1"/>
      <c r="F69" s="1">
        <f t="shared" si="33"/>
        <v>0</v>
      </c>
      <c r="G69" s="204"/>
      <c r="H69" s="1">
        <f t="shared" si="29"/>
        <v>0</v>
      </c>
      <c r="I69" s="204"/>
      <c r="J69" s="1">
        <f t="shared" si="30"/>
        <v>0</v>
      </c>
      <c r="K69" s="1"/>
      <c r="L69" s="1">
        <f t="shared" si="34"/>
        <v>0</v>
      </c>
      <c r="M69" s="1"/>
      <c r="N69" s="1">
        <f t="shared" si="32"/>
        <v>0</v>
      </c>
      <c r="O69" s="1"/>
      <c r="P69" s="201">
        <f t="shared" si="35"/>
        <v>0</v>
      </c>
      <c r="Q69" s="1">
        <f t="shared" si="3"/>
        <v>0</v>
      </c>
      <c r="R69" s="1">
        <f t="shared" si="0"/>
        <v>0</v>
      </c>
      <c r="S69" s="1">
        <f t="shared" si="4"/>
        <v>0</v>
      </c>
      <c r="T69" s="1">
        <f t="shared" si="5"/>
        <v>0</v>
      </c>
      <c r="U69" s="1">
        <f t="shared" si="1"/>
        <v>0</v>
      </c>
      <c r="V69" s="1">
        <f t="shared" si="6"/>
        <v>0</v>
      </c>
      <c r="W69" s="200">
        <f t="shared" si="7"/>
        <v>0</v>
      </c>
      <c r="X69" s="5">
        <f t="shared" si="42"/>
        <v>0</v>
      </c>
      <c r="Y69" s="1">
        <f t="shared" si="43"/>
        <v>0</v>
      </c>
      <c r="Z69" s="1">
        <f t="shared" si="44"/>
        <v>0</v>
      </c>
      <c r="AA69" s="201">
        <f t="shared" si="45"/>
        <v>0</v>
      </c>
      <c r="AB69" s="5">
        <f t="shared" si="46"/>
        <v>0</v>
      </c>
      <c r="AC69" s="202" t="e">
        <f t="shared" si="47"/>
        <v>#DIV/0!</v>
      </c>
    </row>
    <row r="70" spans="1:29" ht="30" x14ac:dyDescent="0.25">
      <c r="A70" s="199" t="str">
        <f>+'PRIORIZACIÓN (2)'!B72</f>
        <v>Unidad Auditable 60</v>
      </c>
      <c r="B70" s="210" t="str">
        <f>+IF('PRIORIZACIÓN (2)'!I72&gt;0%,"YA CUENTA CON PONDERACIÓN DE RIESGOS, NO DILIGENCIAR ANALISIS OCI", "DILIGENCIE ANALISIS OCI PARA ESTA UNIDAD AUDITABLE")</f>
        <v>DILIGENCIE ANALISIS OCI PARA ESTA UNIDAD AUDITABLE</v>
      </c>
      <c r="C70" s="203"/>
      <c r="D70" s="1">
        <f t="shared" si="27"/>
        <v>0</v>
      </c>
      <c r="E70" s="1"/>
      <c r="F70" s="1">
        <f t="shared" si="33"/>
        <v>0</v>
      </c>
      <c r="G70" s="204"/>
      <c r="H70" s="1">
        <f t="shared" si="29"/>
        <v>0</v>
      </c>
      <c r="I70" s="204"/>
      <c r="J70" s="1">
        <f t="shared" si="30"/>
        <v>0</v>
      </c>
      <c r="K70" s="1"/>
      <c r="L70" s="1">
        <f t="shared" si="34"/>
        <v>0</v>
      </c>
      <c r="M70" s="1"/>
      <c r="N70" s="1">
        <f t="shared" si="32"/>
        <v>0</v>
      </c>
      <c r="O70" s="1"/>
      <c r="P70" s="201">
        <f t="shared" si="35"/>
        <v>0</v>
      </c>
      <c r="Q70" s="1">
        <f t="shared" si="3"/>
        <v>0</v>
      </c>
      <c r="R70" s="1">
        <f t="shared" si="0"/>
        <v>0</v>
      </c>
      <c r="S70" s="1">
        <f t="shared" si="4"/>
        <v>0</v>
      </c>
      <c r="T70" s="1">
        <f t="shared" si="5"/>
        <v>0</v>
      </c>
      <c r="U70" s="1">
        <f t="shared" si="1"/>
        <v>0</v>
      </c>
      <c r="V70" s="1">
        <f t="shared" si="6"/>
        <v>0</v>
      </c>
      <c r="W70" s="200">
        <f t="shared" si="7"/>
        <v>0</v>
      </c>
      <c r="X70" s="5">
        <f t="shared" si="42"/>
        <v>0</v>
      </c>
      <c r="Y70" s="1">
        <f t="shared" si="43"/>
        <v>0</v>
      </c>
      <c r="Z70" s="1">
        <f t="shared" si="44"/>
        <v>0</v>
      </c>
      <c r="AA70" s="201">
        <f t="shared" si="45"/>
        <v>0</v>
      </c>
      <c r="AB70" s="5">
        <f t="shared" si="46"/>
        <v>0</v>
      </c>
      <c r="AC70" s="202" t="e">
        <f t="shared" si="47"/>
        <v>#DIV/0!</v>
      </c>
    </row>
    <row r="71" spans="1:29" ht="30" x14ac:dyDescent="0.25">
      <c r="A71" s="199" t="str">
        <f>+'PRIORIZACIÓN (2)'!B73</f>
        <v>Unidad Auditable 61</v>
      </c>
      <c r="B71" s="210" t="str">
        <f>+IF('PRIORIZACIÓN (2)'!I73&gt;0%,"YA CUENTA CON PONDERACIÓN DE RIESGOS, NO DILIGENCIAR ANALISIS OCI", "DILIGENCIE ANALISIS OCI PARA ESTA UNIDAD AUDITABLE")</f>
        <v>DILIGENCIE ANALISIS OCI PARA ESTA UNIDAD AUDITABLE</v>
      </c>
      <c r="C71" s="203"/>
      <c r="D71" s="1">
        <f t="shared" si="27"/>
        <v>0</v>
      </c>
      <c r="E71" s="1"/>
      <c r="F71" s="1">
        <f t="shared" si="33"/>
        <v>0</v>
      </c>
      <c r="G71" s="204"/>
      <c r="H71" s="1">
        <f t="shared" si="29"/>
        <v>0</v>
      </c>
      <c r="I71" s="204"/>
      <c r="J71" s="1">
        <f t="shared" si="30"/>
        <v>0</v>
      </c>
      <c r="K71" s="1"/>
      <c r="L71" s="1">
        <f t="shared" si="34"/>
        <v>0</v>
      </c>
      <c r="M71" s="1"/>
      <c r="N71" s="1">
        <f t="shared" si="32"/>
        <v>0</v>
      </c>
      <c r="O71" s="1"/>
      <c r="P71" s="201">
        <f t="shared" si="35"/>
        <v>0</v>
      </c>
      <c r="Q71" s="1">
        <f t="shared" si="3"/>
        <v>0</v>
      </c>
      <c r="R71" s="1">
        <f t="shared" si="0"/>
        <v>0</v>
      </c>
      <c r="S71" s="1">
        <f t="shared" si="4"/>
        <v>0</v>
      </c>
      <c r="T71" s="1">
        <f t="shared" si="5"/>
        <v>0</v>
      </c>
      <c r="U71" s="1">
        <f t="shared" si="1"/>
        <v>0</v>
      </c>
      <c r="V71" s="1">
        <f t="shared" si="6"/>
        <v>0</v>
      </c>
      <c r="W71" s="200">
        <f t="shared" si="7"/>
        <v>0</v>
      </c>
      <c r="X71" s="5">
        <f t="shared" si="42"/>
        <v>0</v>
      </c>
      <c r="Y71" s="1">
        <f t="shared" si="43"/>
        <v>0</v>
      </c>
      <c r="Z71" s="1">
        <f t="shared" si="44"/>
        <v>0</v>
      </c>
      <c r="AA71" s="201">
        <f t="shared" si="45"/>
        <v>0</v>
      </c>
      <c r="AB71" s="5">
        <f t="shared" si="46"/>
        <v>0</v>
      </c>
      <c r="AC71" s="202" t="e">
        <f t="shared" si="47"/>
        <v>#DIV/0!</v>
      </c>
    </row>
    <row r="72" spans="1:29" ht="30" x14ac:dyDescent="0.25">
      <c r="A72" s="199" t="str">
        <f>+'PRIORIZACIÓN (2)'!B74</f>
        <v>Unidad Auditable 62</v>
      </c>
      <c r="B72" s="210" t="str">
        <f>+IF('PRIORIZACIÓN (2)'!I74&gt;0%,"YA CUENTA CON PONDERACIÓN DE RIESGOS, NO DILIGENCIAR ANALISIS OCI", "DILIGENCIE ANALISIS OCI PARA ESTA UNIDAD AUDITABLE")</f>
        <v>DILIGENCIE ANALISIS OCI PARA ESTA UNIDAD AUDITABLE</v>
      </c>
      <c r="C72" s="203"/>
      <c r="D72" s="1">
        <f t="shared" si="27"/>
        <v>0</v>
      </c>
      <c r="E72" s="1"/>
      <c r="F72" s="1">
        <f t="shared" si="33"/>
        <v>0</v>
      </c>
      <c r="G72" s="204"/>
      <c r="H72" s="1">
        <f t="shared" si="29"/>
        <v>0</v>
      </c>
      <c r="I72" s="204"/>
      <c r="J72" s="1">
        <f t="shared" si="30"/>
        <v>0</v>
      </c>
      <c r="K72" s="1"/>
      <c r="L72" s="1">
        <f t="shared" si="34"/>
        <v>0</v>
      </c>
      <c r="M72" s="1"/>
      <c r="N72" s="1">
        <f t="shared" si="32"/>
        <v>0</v>
      </c>
      <c r="O72" s="1"/>
      <c r="P72" s="201">
        <f t="shared" si="35"/>
        <v>0</v>
      </c>
      <c r="Q72" s="1">
        <f t="shared" si="3"/>
        <v>0</v>
      </c>
      <c r="R72" s="1">
        <f t="shared" si="0"/>
        <v>0</v>
      </c>
      <c r="S72" s="1">
        <f t="shared" si="4"/>
        <v>0</v>
      </c>
      <c r="T72" s="1">
        <f t="shared" si="5"/>
        <v>0</v>
      </c>
      <c r="U72" s="1">
        <f t="shared" si="1"/>
        <v>0</v>
      </c>
      <c r="V72" s="1">
        <f t="shared" si="6"/>
        <v>0</v>
      </c>
      <c r="W72" s="200">
        <f t="shared" si="7"/>
        <v>0</v>
      </c>
      <c r="X72" s="5">
        <f t="shared" si="42"/>
        <v>0</v>
      </c>
      <c r="Y72" s="1">
        <f t="shared" si="43"/>
        <v>0</v>
      </c>
      <c r="Z72" s="1">
        <f t="shared" si="44"/>
        <v>0</v>
      </c>
      <c r="AA72" s="201">
        <f t="shared" si="45"/>
        <v>0</v>
      </c>
      <c r="AB72" s="5">
        <f t="shared" si="46"/>
        <v>0</v>
      </c>
      <c r="AC72" s="202" t="e">
        <f t="shared" si="47"/>
        <v>#DIV/0!</v>
      </c>
    </row>
    <row r="73" spans="1:29" ht="30" x14ac:dyDescent="0.25">
      <c r="A73" s="199" t="str">
        <f>+'PRIORIZACIÓN (2)'!B75</f>
        <v>Unidad Auditable 63</v>
      </c>
      <c r="B73" s="210" t="str">
        <f>+IF('PRIORIZACIÓN (2)'!I75&gt;0%,"YA CUENTA CON PONDERACIÓN DE RIESGOS, NO DILIGENCIAR ANALISIS OCI", "DILIGENCIE ANALISIS OCI PARA ESTA UNIDAD AUDITABLE")</f>
        <v>DILIGENCIE ANALISIS OCI PARA ESTA UNIDAD AUDITABLE</v>
      </c>
      <c r="C73" s="203"/>
      <c r="D73" s="1">
        <f t="shared" si="27"/>
        <v>0</v>
      </c>
      <c r="E73" s="1"/>
      <c r="F73" s="1">
        <f t="shared" si="33"/>
        <v>0</v>
      </c>
      <c r="G73" s="204"/>
      <c r="H73" s="1">
        <f t="shared" si="29"/>
        <v>0</v>
      </c>
      <c r="I73" s="204"/>
      <c r="J73" s="1">
        <f t="shared" si="30"/>
        <v>0</v>
      </c>
      <c r="K73" s="1"/>
      <c r="L73" s="1">
        <f t="shared" si="34"/>
        <v>0</v>
      </c>
      <c r="M73" s="1"/>
      <c r="N73" s="1">
        <f t="shared" si="32"/>
        <v>0</v>
      </c>
      <c r="O73" s="1"/>
      <c r="P73" s="201">
        <f t="shared" si="35"/>
        <v>0</v>
      </c>
      <c r="Q73" s="1">
        <f t="shared" si="3"/>
        <v>0</v>
      </c>
      <c r="R73" s="1">
        <f t="shared" ref="R73:R88" si="48">IF($E73="3 días","E",IF($E73="2 días","A",IF($E73="1 días","M",IF($E73="Varias horas","B",0))))</f>
        <v>0</v>
      </c>
      <c r="S73" s="1">
        <f t="shared" si="4"/>
        <v>0</v>
      </c>
      <c r="T73" s="1">
        <f t="shared" si="5"/>
        <v>0</v>
      </c>
      <c r="U73" s="1">
        <f t="shared" ref="U73:U88" si="49">IF($K73="Hechos de Corrupción","E",IF($K73="Incumplimiento de servicios","A",IF($K73="Retrasos en los servicios","M",IF($K73="Quejas por incumplimientos o retrasos","B",0))))</f>
        <v>0</v>
      </c>
      <c r="V73" s="1">
        <f t="shared" si="6"/>
        <v>0</v>
      </c>
      <c r="W73" s="200">
        <f t="shared" si="7"/>
        <v>0</v>
      </c>
      <c r="X73" s="5">
        <f t="shared" si="42"/>
        <v>0</v>
      </c>
      <c r="Y73" s="1">
        <f t="shared" si="43"/>
        <v>0</v>
      </c>
      <c r="Z73" s="1">
        <f t="shared" si="44"/>
        <v>0</v>
      </c>
      <c r="AA73" s="201">
        <f t="shared" si="45"/>
        <v>0</v>
      </c>
      <c r="AB73" s="5">
        <f t="shared" si="46"/>
        <v>0</v>
      </c>
      <c r="AC73" s="202" t="e">
        <f t="shared" si="47"/>
        <v>#DIV/0!</v>
      </c>
    </row>
    <row r="74" spans="1:29" ht="30" x14ac:dyDescent="0.25">
      <c r="A74" s="199" t="str">
        <f>+'PRIORIZACIÓN (2)'!B76</f>
        <v>Unidad Auditable 64</v>
      </c>
      <c r="B74" s="210" t="str">
        <f>+IF('PRIORIZACIÓN (2)'!I76&gt;0%,"YA CUENTA CON PONDERACIÓN DE RIESGOS, NO DILIGENCIAR ANALISIS OCI", "DILIGENCIE ANALISIS OCI PARA ESTA UNIDAD AUDITABLE")</f>
        <v>DILIGENCIE ANALISIS OCI PARA ESTA UNIDAD AUDITABLE</v>
      </c>
      <c r="C74" s="203"/>
      <c r="D74" s="1">
        <f t="shared" ref="D74:D88" si="50">IF($C74="EXTREMA","E",IF($C74="ALTA","A",IF($C74="MEDIA","M",IF($C74="BAJA","B",0))))</f>
        <v>0</v>
      </c>
      <c r="E74" s="1"/>
      <c r="F74" s="1">
        <f t="shared" si="33"/>
        <v>0</v>
      </c>
      <c r="G74" s="204"/>
      <c r="H74" s="1">
        <f t="shared" ref="H74:H88" si="51">IF($G74="EXTREMA","E",IF($G74="ALTA","A",IF($G74="MEDIA","M",IF($G74="BAJA","B",0))))</f>
        <v>0</v>
      </c>
      <c r="I74" s="204"/>
      <c r="J74" s="1">
        <f t="shared" ref="J74:J88" si="52">IF($I74="EXTREMA","E",IF($I74="ALTA","A",IF($I74="MEDIA","M",IF($I74="BAJA","B",0))))</f>
        <v>0</v>
      </c>
      <c r="K74" s="1"/>
      <c r="L74" s="1">
        <f t="shared" si="34"/>
        <v>0</v>
      </c>
      <c r="M74" s="1"/>
      <c r="N74" s="1">
        <f t="shared" ref="N74:N88" si="53">IF($M74="EXTREMA","E",IF($M74="ALTA","A",IF($M74="MEDIA","M",IF($M74="BAJA","B",0))))</f>
        <v>0</v>
      </c>
      <c r="O74" s="1"/>
      <c r="P74" s="201">
        <f t="shared" si="35"/>
        <v>0</v>
      </c>
      <c r="Q74" s="1">
        <f t="shared" ref="Q74:Q88" si="54">IF($C74="EXTREMA","E",IF($C74="ALTA","A",IF($C74="MEDIA","M",IF($C74="BAJA","B",0))))</f>
        <v>0</v>
      </c>
      <c r="R74" s="1">
        <f t="shared" si="48"/>
        <v>0</v>
      </c>
      <c r="S74" s="1">
        <f t="shared" ref="S74:S88" si="55">IF($G74="EXTREMA","E",IF($G74="ALTA","A",IF($G74="MEDIA","M",IF($G74="BAJA","B",0))))</f>
        <v>0</v>
      </c>
      <c r="T74" s="1">
        <f t="shared" ref="T74:T88" si="56">IF($I74="EXTREMA","E",IF($I74="ALTA","A",IF($I74="MEDIA","M",IF($I74="BAJA","B",0))))</f>
        <v>0</v>
      </c>
      <c r="U74" s="1">
        <f t="shared" si="49"/>
        <v>0</v>
      </c>
      <c r="V74" s="1">
        <f t="shared" ref="V74:V88" si="57">IF($M74="EXTREMA","E",IF($M74="ALTA","A",IF($M74="MEDIA","M",IF($M74="BAJA","B",0))))</f>
        <v>0</v>
      </c>
      <c r="W74" s="200">
        <f t="shared" ref="W74:W88" si="58">IF($O74="Critica no recuperable","E",IF($O74="Critica con recuperación parcial","A",IF($O74="Falta de oportunidad para atención usuarios","M",IF($O74="Falta de oportunidad para gestión de los procesos","B",0))))</f>
        <v>0</v>
      </c>
      <c r="X74" s="5">
        <f t="shared" si="42"/>
        <v>0</v>
      </c>
      <c r="Y74" s="1">
        <f t="shared" si="43"/>
        <v>0</v>
      </c>
      <c r="Z74" s="1">
        <f t="shared" si="44"/>
        <v>0</v>
      </c>
      <c r="AA74" s="201">
        <f t="shared" si="45"/>
        <v>0</v>
      </c>
      <c r="AB74" s="5">
        <f t="shared" si="46"/>
        <v>0</v>
      </c>
      <c r="AC74" s="202" t="e">
        <f t="shared" si="47"/>
        <v>#DIV/0!</v>
      </c>
    </row>
    <row r="75" spans="1:29" ht="30" x14ac:dyDescent="0.25">
      <c r="A75" s="199" t="str">
        <f>+'PRIORIZACIÓN (2)'!B77</f>
        <v>Unidad Auditable 65</v>
      </c>
      <c r="B75" s="210" t="str">
        <f>+IF('PRIORIZACIÓN (2)'!I77&gt;0%,"YA CUENTA CON PONDERACIÓN DE RIESGOS, NO DILIGENCIAR ANALISIS OCI", "DILIGENCIE ANALISIS OCI PARA ESTA UNIDAD AUDITABLE")</f>
        <v>DILIGENCIE ANALISIS OCI PARA ESTA UNIDAD AUDITABLE</v>
      </c>
      <c r="C75" s="203"/>
      <c r="D75" s="1">
        <f t="shared" si="50"/>
        <v>0</v>
      </c>
      <c r="E75" s="1"/>
      <c r="F75" s="1">
        <f t="shared" si="33"/>
        <v>0</v>
      </c>
      <c r="G75" s="204"/>
      <c r="H75" s="1">
        <f t="shared" si="51"/>
        <v>0</v>
      </c>
      <c r="I75" s="204"/>
      <c r="J75" s="1">
        <f t="shared" si="52"/>
        <v>0</v>
      </c>
      <c r="K75" s="1"/>
      <c r="L75" s="1">
        <f t="shared" si="34"/>
        <v>0</v>
      </c>
      <c r="M75" s="1"/>
      <c r="N75" s="1">
        <f t="shared" si="53"/>
        <v>0</v>
      </c>
      <c r="O75" s="1"/>
      <c r="P75" s="201">
        <f t="shared" si="35"/>
        <v>0</v>
      </c>
      <c r="Q75" s="1">
        <f t="shared" si="54"/>
        <v>0</v>
      </c>
      <c r="R75" s="1">
        <f t="shared" si="48"/>
        <v>0</v>
      </c>
      <c r="S75" s="1">
        <f t="shared" si="55"/>
        <v>0</v>
      </c>
      <c r="T75" s="1">
        <f t="shared" si="56"/>
        <v>0</v>
      </c>
      <c r="U75" s="1">
        <f t="shared" si="49"/>
        <v>0</v>
      </c>
      <c r="V75" s="1">
        <f t="shared" si="57"/>
        <v>0</v>
      </c>
      <c r="W75" s="200">
        <f t="shared" si="58"/>
        <v>0</v>
      </c>
      <c r="X75" s="5">
        <f t="shared" si="42"/>
        <v>0</v>
      </c>
      <c r="Y75" s="1">
        <f t="shared" si="43"/>
        <v>0</v>
      </c>
      <c r="Z75" s="1">
        <f t="shared" si="44"/>
        <v>0</v>
      </c>
      <c r="AA75" s="201">
        <f t="shared" si="45"/>
        <v>0</v>
      </c>
      <c r="AB75" s="5">
        <f t="shared" si="46"/>
        <v>0</v>
      </c>
      <c r="AC75" s="202" t="e">
        <f t="shared" si="47"/>
        <v>#DIV/0!</v>
      </c>
    </row>
    <row r="76" spans="1:29" ht="30" x14ac:dyDescent="0.25">
      <c r="A76" s="199" t="str">
        <f>+'PRIORIZACIÓN (2)'!B78</f>
        <v>Unidad Auditable 66</v>
      </c>
      <c r="B76" s="210" t="str">
        <f>+IF('PRIORIZACIÓN (2)'!I78&gt;0%,"YA CUENTA CON PONDERACIÓN DE RIESGOS, NO DILIGENCIAR ANALISIS OCI", "DILIGENCIE ANALISIS OCI PARA ESTA UNIDAD AUDITABLE")</f>
        <v>DILIGENCIE ANALISIS OCI PARA ESTA UNIDAD AUDITABLE</v>
      </c>
      <c r="C76" s="203"/>
      <c r="D76" s="1">
        <f t="shared" si="50"/>
        <v>0</v>
      </c>
      <c r="E76" s="1"/>
      <c r="F76" s="1">
        <f t="shared" si="33"/>
        <v>0</v>
      </c>
      <c r="G76" s="204"/>
      <c r="H76" s="1">
        <f t="shared" si="51"/>
        <v>0</v>
      </c>
      <c r="I76" s="204"/>
      <c r="J76" s="1">
        <f t="shared" si="52"/>
        <v>0</v>
      </c>
      <c r="K76" s="1"/>
      <c r="L76" s="1">
        <f t="shared" si="34"/>
        <v>0</v>
      </c>
      <c r="M76" s="1"/>
      <c r="N76" s="1">
        <f t="shared" si="53"/>
        <v>0</v>
      </c>
      <c r="O76" s="1"/>
      <c r="P76" s="201">
        <f t="shared" si="35"/>
        <v>0</v>
      </c>
      <c r="Q76" s="1">
        <f t="shared" si="54"/>
        <v>0</v>
      </c>
      <c r="R76" s="1">
        <f t="shared" si="48"/>
        <v>0</v>
      </c>
      <c r="S76" s="1">
        <f t="shared" si="55"/>
        <v>0</v>
      </c>
      <c r="T76" s="1">
        <f t="shared" si="56"/>
        <v>0</v>
      </c>
      <c r="U76" s="1">
        <f t="shared" si="49"/>
        <v>0</v>
      </c>
      <c r="V76" s="1">
        <f t="shared" si="57"/>
        <v>0</v>
      </c>
      <c r="W76" s="200">
        <f t="shared" si="58"/>
        <v>0</v>
      </c>
      <c r="X76" s="5">
        <f t="shared" si="42"/>
        <v>0</v>
      </c>
      <c r="Y76" s="1">
        <f t="shared" si="43"/>
        <v>0</v>
      </c>
      <c r="Z76" s="1">
        <f t="shared" si="44"/>
        <v>0</v>
      </c>
      <c r="AA76" s="201">
        <f t="shared" si="45"/>
        <v>0</v>
      </c>
      <c r="AB76" s="5">
        <f t="shared" si="46"/>
        <v>0</v>
      </c>
      <c r="AC76" s="202" t="e">
        <f t="shared" si="47"/>
        <v>#DIV/0!</v>
      </c>
    </row>
    <row r="77" spans="1:29" ht="30" x14ac:dyDescent="0.25">
      <c r="A77" s="199" t="str">
        <f>+'PRIORIZACIÓN (2)'!B79</f>
        <v>Unidad Auditable 67</v>
      </c>
      <c r="B77" s="210" t="str">
        <f>+IF('PRIORIZACIÓN (2)'!I79&gt;0%,"YA CUENTA CON PONDERACIÓN DE RIESGOS, NO DILIGENCIAR ANALISIS OCI", "DILIGENCIE ANALISIS OCI PARA ESTA UNIDAD AUDITABLE")</f>
        <v>DILIGENCIE ANALISIS OCI PARA ESTA UNIDAD AUDITABLE</v>
      </c>
      <c r="C77" s="203"/>
      <c r="D77" s="1">
        <f t="shared" si="50"/>
        <v>0</v>
      </c>
      <c r="E77" s="1"/>
      <c r="F77" s="1">
        <f t="shared" si="33"/>
        <v>0</v>
      </c>
      <c r="G77" s="204"/>
      <c r="H77" s="1">
        <f t="shared" si="51"/>
        <v>0</v>
      </c>
      <c r="I77" s="204"/>
      <c r="J77" s="1">
        <f t="shared" si="52"/>
        <v>0</v>
      </c>
      <c r="K77" s="1"/>
      <c r="L77" s="1">
        <f t="shared" si="34"/>
        <v>0</v>
      </c>
      <c r="M77" s="1"/>
      <c r="N77" s="1">
        <f t="shared" si="53"/>
        <v>0</v>
      </c>
      <c r="O77" s="1"/>
      <c r="P77" s="201">
        <f t="shared" si="35"/>
        <v>0</v>
      </c>
      <c r="Q77" s="1">
        <f t="shared" si="54"/>
        <v>0</v>
      </c>
      <c r="R77" s="1">
        <f t="shared" si="48"/>
        <v>0</v>
      </c>
      <c r="S77" s="1">
        <f t="shared" si="55"/>
        <v>0</v>
      </c>
      <c r="T77" s="1">
        <f t="shared" si="56"/>
        <v>0</v>
      </c>
      <c r="U77" s="1">
        <f t="shared" si="49"/>
        <v>0</v>
      </c>
      <c r="V77" s="1">
        <f t="shared" si="57"/>
        <v>0</v>
      </c>
      <c r="W77" s="200">
        <f t="shared" si="58"/>
        <v>0</v>
      </c>
      <c r="X77" s="5">
        <f t="shared" si="42"/>
        <v>0</v>
      </c>
      <c r="Y77" s="1">
        <f t="shared" si="43"/>
        <v>0</v>
      </c>
      <c r="Z77" s="1">
        <f t="shared" si="44"/>
        <v>0</v>
      </c>
      <c r="AA77" s="201">
        <f t="shared" si="45"/>
        <v>0</v>
      </c>
      <c r="AB77" s="5">
        <f t="shared" si="46"/>
        <v>0</v>
      </c>
      <c r="AC77" s="202" t="e">
        <f t="shared" si="47"/>
        <v>#DIV/0!</v>
      </c>
    </row>
    <row r="78" spans="1:29" ht="30" x14ac:dyDescent="0.25">
      <c r="A78" s="199" t="str">
        <f>+'PRIORIZACIÓN (2)'!B80</f>
        <v>Unidad Auditable 68</v>
      </c>
      <c r="B78" s="210" t="str">
        <f>+IF('PRIORIZACIÓN (2)'!I80&gt;0%,"YA CUENTA CON PONDERACIÓN DE RIESGOS, NO DILIGENCIAR ANALISIS OCI", "DILIGENCIE ANALISIS OCI PARA ESTA UNIDAD AUDITABLE")</f>
        <v>DILIGENCIE ANALISIS OCI PARA ESTA UNIDAD AUDITABLE</v>
      </c>
      <c r="C78" s="203"/>
      <c r="D78" s="1">
        <f t="shared" si="50"/>
        <v>0</v>
      </c>
      <c r="E78" s="1"/>
      <c r="F78" s="1">
        <f t="shared" si="33"/>
        <v>0</v>
      </c>
      <c r="G78" s="204"/>
      <c r="H78" s="1">
        <f t="shared" si="51"/>
        <v>0</v>
      </c>
      <c r="I78" s="204"/>
      <c r="J78" s="1">
        <f t="shared" si="52"/>
        <v>0</v>
      </c>
      <c r="K78" s="1"/>
      <c r="L78" s="1">
        <f t="shared" si="34"/>
        <v>0</v>
      </c>
      <c r="M78" s="1"/>
      <c r="N78" s="1">
        <f t="shared" si="53"/>
        <v>0</v>
      </c>
      <c r="O78" s="1"/>
      <c r="P78" s="201">
        <f t="shared" si="35"/>
        <v>0</v>
      </c>
      <c r="Q78" s="1">
        <f t="shared" si="54"/>
        <v>0</v>
      </c>
      <c r="R78" s="1">
        <f t="shared" si="48"/>
        <v>0</v>
      </c>
      <c r="S78" s="1">
        <f t="shared" si="55"/>
        <v>0</v>
      </c>
      <c r="T78" s="1">
        <f t="shared" si="56"/>
        <v>0</v>
      </c>
      <c r="U78" s="1">
        <f t="shared" si="49"/>
        <v>0</v>
      </c>
      <c r="V78" s="1">
        <f t="shared" si="57"/>
        <v>0</v>
      </c>
      <c r="W78" s="200">
        <f t="shared" si="58"/>
        <v>0</v>
      </c>
      <c r="X78" s="5">
        <f t="shared" si="42"/>
        <v>0</v>
      </c>
      <c r="Y78" s="1">
        <f t="shared" si="43"/>
        <v>0</v>
      </c>
      <c r="Z78" s="1">
        <f t="shared" si="44"/>
        <v>0</v>
      </c>
      <c r="AA78" s="201">
        <f t="shared" si="45"/>
        <v>0</v>
      </c>
      <c r="AB78" s="5">
        <f t="shared" si="46"/>
        <v>0</v>
      </c>
      <c r="AC78" s="202" t="e">
        <f t="shared" si="47"/>
        <v>#DIV/0!</v>
      </c>
    </row>
    <row r="79" spans="1:29" ht="30" x14ac:dyDescent="0.25">
      <c r="A79" s="199" t="str">
        <f>+'PRIORIZACIÓN (2)'!B81</f>
        <v>Unidad Auditable 69</v>
      </c>
      <c r="B79" s="210" t="str">
        <f>+IF('PRIORIZACIÓN (2)'!I81&gt;0%,"YA CUENTA CON PONDERACIÓN DE RIESGOS, NO DILIGENCIAR ANALISIS OCI", "DILIGENCIE ANALISIS OCI PARA ESTA UNIDAD AUDITABLE")</f>
        <v>DILIGENCIE ANALISIS OCI PARA ESTA UNIDAD AUDITABLE</v>
      </c>
      <c r="C79" s="203"/>
      <c r="D79" s="1">
        <f t="shared" si="50"/>
        <v>0</v>
      </c>
      <c r="E79" s="1"/>
      <c r="F79" s="1">
        <f t="shared" si="33"/>
        <v>0</v>
      </c>
      <c r="G79" s="204"/>
      <c r="H79" s="1">
        <f t="shared" si="51"/>
        <v>0</v>
      </c>
      <c r="I79" s="204"/>
      <c r="J79" s="1">
        <f t="shared" si="52"/>
        <v>0</v>
      </c>
      <c r="K79" s="1"/>
      <c r="L79" s="1">
        <f t="shared" si="34"/>
        <v>0</v>
      </c>
      <c r="M79" s="1"/>
      <c r="N79" s="1">
        <f t="shared" si="53"/>
        <v>0</v>
      </c>
      <c r="O79" s="1"/>
      <c r="P79" s="201">
        <f t="shared" si="35"/>
        <v>0</v>
      </c>
      <c r="Q79" s="1">
        <f t="shared" si="54"/>
        <v>0</v>
      </c>
      <c r="R79" s="1">
        <f t="shared" si="48"/>
        <v>0</v>
      </c>
      <c r="S79" s="1">
        <f t="shared" si="55"/>
        <v>0</v>
      </c>
      <c r="T79" s="1">
        <f t="shared" si="56"/>
        <v>0</v>
      </c>
      <c r="U79" s="1">
        <f t="shared" si="49"/>
        <v>0</v>
      </c>
      <c r="V79" s="1">
        <f t="shared" si="57"/>
        <v>0</v>
      </c>
      <c r="W79" s="200">
        <f t="shared" si="58"/>
        <v>0</v>
      </c>
      <c r="X79" s="5">
        <f t="shared" si="42"/>
        <v>0</v>
      </c>
      <c r="Y79" s="1">
        <f t="shared" si="43"/>
        <v>0</v>
      </c>
      <c r="Z79" s="1">
        <f t="shared" si="44"/>
        <v>0</v>
      </c>
      <c r="AA79" s="201">
        <f t="shared" si="45"/>
        <v>0</v>
      </c>
      <c r="AB79" s="5">
        <f t="shared" si="46"/>
        <v>0</v>
      </c>
      <c r="AC79" s="202" t="e">
        <f t="shared" si="47"/>
        <v>#DIV/0!</v>
      </c>
    </row>
    <row r="80" spans="1:29" ht="30" x14ac:dyDescent="0.25">
      <c r="A80" s="199" t="str">
        <f>+'PRIORIZACIÓN (2)'!B82</f>
        <v>Unidad Auditable 70</v>
      </c>
      <c r="B80" s="210" t="str">
        <f>+IF('PRIORIZACIÓN (2)'!I82&gt;0%,"YA CUENTA CON PONDERACIÓN DE RIESGOS, NO DILIGENCIAR ANALISIS OCI", "DILIGENCIE ANALISIS OCI PARA ESTA UNIDAD AUDITABLE")</f>
        <v>DILIGENCIE ANALISIS OCI PARA ESTA UNIDAD AUDITABLE</v>
      </c>
      <c r="C80" s="203"/>
      <c r="D80" s="1">
        <f t="shared" si="50"/>
        <v>0</v>
      </c>
      <c r="E80" s="1"/>
      <c r="F80" s="1">
        <f t="shared" si="33"/>
        <v>0</v>
      </c>
      <c r="G80" s="204"/>
      <c r="H80" s="1">
        <f t="shared" si="51"/>
        <v>0</v>
      </c>
      <c r="I80" s="204"/>
      <c r="J80" s="1">
        <f t="shared" si="52"/>
        <v>0</v>
      </c>
      <c r="K80" s="1"/>
      <c r="L80" s="1">
        <f t="shared" si="34"/>
        <v>0</v>
      </c>
      <c r="M80" s="1"/>
      <c r="N80" s="1">
        <f t="shared" si="53"/>
        <v>0</v>
      </c>
      <c r="O80" s="1"/>
      <c r="P80" s="201">
        <f t="shared" si="35"/>
        <v>0</v>
      </c>
      <c r="Q80" s="1">
        <f t="shared" si="54"/>
        <v>0</v>
      </c>
      <c r="R80" s="1">
        <f t="shared" si="48"/>
        <v>0</v>
      </c>
      <c r="S80" s="1">
        <f t="shared" si="55"/>
        <v>0</v>
      </c>
      <c r="T80" s="1">
        <f t="shared" si="56"/>
        <v>0</v>
      </c>
      <c r="U80" s="1">
        <f t="shared" si="49"/>
        <v>0</v>
      </c>
      <c r="V80" s="1">
        <f t="shared" si="57"/>
        <v>0</v>
      </c>
      <c r="W80" s="200">
        <f t="shared" si="58"/>
        <v>0</v>
      </c>
      <c r="X80" s="5">
        <f t="shared" si="42"/>
        <v>0</v>
      </c>
      <c r="Y80" s="1">
        <f t="shared" si="43"/>
        <v>0</v>
      </c>
      <c r="Z80" s="1">
        <f t="shared" si="44"/>
        <v>0</v>
      </c>
      <c r="AA80" s="201">
        <f t="shared" si="45"/>
        <v>0</v>
      </c>
      <c r="AB80" s="5">
        <f t="shared" si="46"/>
        <v>0</v>
      </c>
      <c r="AC80" s="202" t="e">
        <f t="shared" si="47"/>
        <v>#DIV/0!</v>
      </c>
    </row>
    <row r="81" spans="1:29" ht="30" x14ac:dyDescent="0.25">
      <c r="A81" s="199" t="str">
        <f>+'PRIORIZACIÓN (2)'!B83</f>
        <v>Unidad Auditable 71</v>
      </c>
      <c r="B81" s="210" t="str">
        <f>+IF('PRIORIZACIÓN (2)'!I83&gt;0%,"YA CUENTA CON PONDERACIÓN DE RIESGOS, NO DILIGENCIAR ANALISIS OCI", "DILIGENCIE ANALISIS OCI PARA ESTA UNIDAD AUDITABLE")</f>
        <v>DILIGENCIE ANALISIS OCI PARA ESTA UNIDAD AUDITABLE</v>
      </c>
      <c r="C81" s="203"/>
      <c r="D81" s="1">
        <f t="shared" si="50"/>
        <v>0</v>
      </c>
      <c r="E81" s="1"/>
      <c r="F81" s="1">
        <f t="shared" si="33"/>
        <v>0</v>
      </c>
      <c r="G81" s="204"/>
      <c r="H81" s="1">
        <f t="shared" si="51"/>
        <v>0</v>
      </c>
      <c r="I81" s="204"/>
      <c r="J81" s="1">
        <f t="shared" si="52"/>
        <v>0</v>
      </c>
      <c r="K81" s="1"/>
      <c r="L81" s="1">
        <f t="shared" si="34"/>
        <v>0</v>
      </c>
      <c r="M81" s="1"/>
      <c r="N81" s="1">
        <f t="shared" si="53"/>
        <v>0</v>
      </c>
      <c r="O81" s="1"/>
      <c r="P81" s="201">
        <f t="shared" si="35"/>
        <v>0</v>
      </c>
      <c r="Q81" s="1">
        <f t="shared" si="54"/>
        <v>0</v>
      </c>
      <c r="R81" s="1">
        <f t="shared" si="48"/>
        <v>0</v>
      </c>
      <c r="S81" s="1">
        <f t="shared" si="55"/>
        <v>0</v>
      </c>
      <c r="T81" s="1">
        <f t="shared" si="56"/>
        <v>0</v>
      </c>
      <c r="U81" s="1">
        <f t="shared" si="49"/>
        <v>0</v>
      </c>
      <c r="V81" s="1">
        <f t="shared" si="57"/>
        <v>0</v>
      </c>
      <c r="W81" s="200">
        <f t="shared" si="58"/>
        <v>0</v>
      </c>
      <c r="X81" s="5">
        <f t="shared" si="42"/>
        <v>0</v>
      </c>
      <c r="Y81" s="1">
        <f t="shared" si="43"/>
        <v>0</v>
      </c>
      <c r="Z81" s="1">
        <f t="shared" si="44"/>
        <v>0</v>
      </c>
      <c r="AA81" s="201">
        <f t="shared" si="45"/>
        <v>0</v>
      </c>
      <c r="AB81" s="5">
        <f t="shared" si="46"/>
        <v>0</v>
      </c>
      <c r="AC81" s="202" t="e">
        <f t="shared" si="47"/>
        <v>#DIV/0!</v>
      </c>
    </row>
    <row r="82" spans="1:29" ht="30" x14ac:dyDescent="0.25">
      <c r="A82" s="199" t="str">
        <f>+'PRIORIZACIÓN (2)'!B84</f>
        <v>Unidad Auditable 72</v>
      </c>
      <c r="B82" s="210" t="str">
        <f>+IF('PRIORIZACIÓN (2)'!I84&gt;0%,"YA CUENTA CON PONDERACIÓN DE RIESGOS, NO DILIGENCIAR ANALISIS OCI", "DILIGENCIE ANALISIS OCI PARA ESTA UNIDAD AUDITABLE")</f>
        <v>DILIGENCIE ANALISIS OCI PARA ESTA UNIDAD AUDITABLE</v>
      </c>
      <c r="C82" s="203"/>
      <c r="D82" s="1">
        <f t="shared" si="50"/>
        <v>0</v>
      </c>
      <c r="E82" s="1"/>
      <c r="F82" s="1">
        <f t="shared" si="33"/>
        <v>0</v>
      </c>
      <c r="G82" s="204"/>
      <c r="H82" s="1">
        <f t="shared" si="51"/>
        <v>0</v>
      </c>
      <c r="I82" s="204"/>
      <c r="J82" s="1">
        <f t="shared" si="52"/>
        <v>0</v>
      </c>
      <c r="K82" s="1"/>
      <c r="L82" s="1">
        <f t="shared" si="34"/>
        <v>0</v>
      </c>
      <c r="M82" s="1"/>
      <c r="N82" s="1">
        <f t="shared" si="53"/>
        <v>0</v>
      </c>
      <c r="O82" s="1"/>
      <c r="P82" s="201">
        <f t="shared" si="35"/>
        <v>0</v>
      </c>
      <c r="Q82" s="1">
        <f t="shared" si="54"/>
        <v>0</v>
      </c>
      <c r="R82" s="1">
        <f t="shared" si="48"/>
        <v>0</v>
      </c>
      <c r="S82" s="1">
        <f t="shared" si="55"/>
        <v>0</v>
      </c>
      <c r="T82" s="1">
        <f t="shared" si="56"/>
        <v>0</v>
      </c>
      <c r="U82" s="1">
        <f t="shared" si="49"/>
        <v>0</v>
      </c>
      <c r="V82" s="1">
        <f t="shared" si="57"/>
        <v>0</v>
      </c>
      <c r="W82" s="200">
        <f t="shared" si="58"/>
        <v>0</v>
      </c>
      <c r="X82" s="5">
        <f t="shared" si="42"/>
        <v>0</v>
      </c>
      <c r="Y82" s="1">
        <f t="shared" si="43"/>
        <v>0</v>
      </c>
      <c r="Z82" s="1">
        <f t="shared" si="44"/>
        <v>0</v>
      </c>
      <c r="AA82" s="201">
        <f t="shared" si="45"/>
        <v>0</v>
      </c>
      <c r="AB82" s="5">
        <f t="shared" si="46"/>
        <v>0</v>
      </c>
      <c r="AC82" s="202" t="e">
        <f t="shared" si="47"/>
        <v>#DIV/0!</v>
      </c>
    </row>
    <row r="83" spans="1:29" ht="30" x14ac:dyDescent="0.25">
      <c r="A83" s="199" t="str">
        <f>+'PRIORIZACIÓN (2)'!B85</f>
        <v>Unidad Auditable 73</v>
      </c>
      <c r="B83" s="210" t="str">
        <f>+IF('PRIORIZACIÓN (2)'!I85&gt;0%,"YA CUENTA CON PONDERACIÓN DE RIESGOS, NO DILIGENCIAR ANALISIS OCI", "DILIGENCIE ANALISIS OCI PARA ESTA UNIDAD AUDITABLE")</f>
        <v>DILIGENCIE ANALISIS OCI PARA ESTA UNIDAD AUDITABLE</v>
      </c>
      <c r="C83" s="203"/>
      <c r="D83" s="1">
        <f t="shared" si="50"/>
        <v>0</v>
      </c>
      <c r="E83" s="1"/>
      <c r="F83" s="1">
        <f t="shared" si="33"/>
        <v>0</v>
      </c>
      <c r="G83" s="204"/>
      <c r="H83" s="1">
        <f t="shared" si="51"/>
        <v>0</v>
      </c>
      <c r="I83" s="204"/>
      <c r="J83" s="1">
        <f t="shared" si="52"/>
        <v>0</v>
      </c>
      <c r="K83" s="1"/>
      <c r="L83" s="1">
        <f t="shared" si="34"/>
        <v>0</v>
      </c>
      <c r="M83" s="1"/>
      <c r="N83" s="1">
        <f t="shared" si="53"/>
        <v>0</v>
      </c>
      <c r="O83" s="1"/>
      <c r="P83" s="201">
        <f t="shared" si="35"/>
        <v>0</v>
      </c>
      <c r="Q83" s="1">
        <f t="shared" si="54"/>
        <v>0</v>
      </c>
      <c r="R83" s="1">
        <f t="shared" si="48"/>
        <v>0</v>
      </c>
      <c r="S83" s="1">
        <f t="shared" si="55"/>
        <v>0</v>
      </c>
      <c r="T83" s="1">
        <f t="shared" si="56"/>
        <v>0</v>
      </c>
      <c r="U83" s="1">
        <f t="shared" si="49"/>
        <v>0</v>
      </c>
      <c r="V83" s="1">
        <f t="shared" si="57"/>
        <v>0</v>
      </c>
      <c r="W83" s="200">
        <f t="shared" si="58"/>
        <v>0</v>
      </c>
      <c r="X83" s="5">
        <f t="shared" si="42"/>
        <v>0</v>
      </c>
      <c r="Y83" s="1">
        <f t="shared" si="43"/>
        <v>0</v>
      </c>
      <c r="Z83" s="1">
        <f t="shared" si="44"/>
        <v>0</v>
      </c>
      <c r="AA83" s="201">
        <f t="shared" si="45"/>
        <v>0</v>
      </c>
      <c r="AB83" s="5">
        <f t="shared" si="46"/>
        <v>0</v>
      </c>
      <c r="AC83" s="202" t="e">
        <f t="shared" si="47"/>
        <v>#DIV/0!</v>
      </c>
    </row>
    <row r="84" spans="1:29" ht="30" x14ac:dyDescent="0.25">
      <c r="A84" s="199" t="str">
        <f>+'PRIORIZACIÓN (2)'!B86</f>
        <v>Unidad Auditable 74</v>
      </c>
      <c r="B84" s="210" t="str">
        <f>+IF('PRIORIZACIÓN (2)'!I86&gt;0%,"YA CUENTA CON PONDERACIÓN DE RIESGOS, NO DILIGENCIAR ANALISIS OCI", "DILIGENCIE ANALISIS OCI PARA ESTA UNIDAD AUDITABLE")</f>
        <v>DILIGENCIE ANALISIS OCI PARA ESTA UNIDAD AUDITABLE</v>
      </c>
      <c r="C84" s="203"/>
      <c r="D84" s="1">
        <f t="shared" si="50"/>
        <v>0</v>
      </c>
      <c r="E84" s="1"/>
      <c r="F84" s="1">
        <f t="shared" si="33"/>
        <v>0</v>
      </c>
      <c r="G84" s="204"/>
      <c r="H84" s="1">
        <f t="shared" si="51"/>
        <v>0</v>
      </c>
      <c r="I84" s="204"/>
      <c r="J84" s="1">
        <f t="shared" si="52"/>
        <v>0</v>
      </c>
      <c r="K84" s="1"/>
      <c r="L84" s="1">
        <f t="shared" si="34"/>
        <v>0</v>
      </c>
      <c r="M84" s="1"/>
      <c r="N84" s="1">
        <f t="shared" si="53"/>
        <v>0</v>
      </c>
      <c r="O84" s="1"/>
      <c r="P84" s="201">
        <f t="shared" si="35"/>
        <v>0</v>
      </c>
      <c r="Q84" s="1">
        <f t="shared" si="54"/>
        <v>0</v>
      </c>
      <c r="R84" s="1">
        <f t="shared" si="48"/>
        <v>0</v>
      </c>
      <c r="S84" s="1">
        <f t="shared" si="55"/>
        <v>0</v>
      </c>
      <c r="T84" s="1">
        <f t="shared" si="56"/>
        <v>0</v>
      </c>
      <c r="U84" s="1">
        <f t="shared" si="49"/>
        <v>0</v>
      </c>
      <c r="V84" s="1">
        <f t="shared" si="57"/>
        <v>0</v>
      </c>
      <c r="W84" s="200">
        <f t="shared" si="58"/>
        <v>0</v>
      </c>
      <c r="X84" s="5">
        <f t="shared" si="42"/>
        <v>0</v>
      </c>
      <c r="Y84" s="1">
        <f t="shared" si="43"/>
        <v>0</v>
      </c>
      <c r="Z84" s="1">
        <f t="shared" si="44"/>
        <v>0</v>
      </c>
      <c r="AA84" s="201">
        <f t="shared" si="45"/>
        <v>0</v>
      </c>
      <c r="AB84" s="5">
        <f t="shared" si="46"/>
        <v>0</v>
      </c>
      <c r="AC84" s="202" t="e">
        <f t="shared" si="47"/>
        <v>#DIV/0!</v>
      </c>
    </row>
    <row r="85" spans="1:29" ht="30" x14ac:dyDescent="0.25">
      <c r="A85" s="199" t="str">
        <f>+'PRIORIZACIÓN (2)'!B87</f>
        <v>Unidad Auditable 75</v>
      </c>
      <c r="B85" s="210" t="str">
        <f>+IF('PRIORIZACIÓN (2)'!I87&gt;0%,"YA CUENTA CON PONDERACIÓN DE RIESGOS, NO DILIGENCIAR ANALISIS OCI", "DILIGENCIE ANALISIS OCI PARA ESTA UNIDAD AUDITABLE")</f>
        <v>DILIGENCIE ANALISIS OCI PARA ESTA UNIDAD AUDITABLE</v>
      </c>
      <c r="C85" s="203"/>
      <c r="D85" s="1">
        <f t="shared" si="50"/>
        <v>0</v>
      </c>
      <c r="E85" s="1"/>
      <c r="F85" s="1">
        <f t="shared" si="33"/>
        <v>0</v>
      </c>
      <c r="G85" s="204"/>
      <c r="H85" s="1">
        <f t="shared" si="51"/>
        <v>0</v>
      </c>
      <c r="I85" s="204"/>
      <c r="J85" s="1">
        <f t="shared" si="52"/>
        <v>0</v>
      </c>
      <c r="K85" s="1"/>
      <c r="L85" s="1">
        <f t="shared" si="34"/>
        <v>0</v>
      </c>
      <c r="M85" s="1"/>
      <c r="N85" s="1">
        <f t="shared" si="53"/>
        <v>0</v>
      </c>
      <c r="O85" s="1"/>
      <c r="P85" s="201">
        <f t="shared" si="35"/>
        <v>0</v>
      </c>
      <c r="Q85" s="1">
        <f t="shared" si="54"/>
        <v>0</v>
      </c>
      <c r="R85" s="1">
        <f t="shared" si="48"/>
        <v>0</v>
      </c>
      <c r="S85" s="1">
        <f t="shared" si="55"/>
        <v>0</v>
      </c>
      <c r="T85" s="1">
        <f t="shared" si="56"/>
        <v>0</v>
      </c>
      <c r="U85" s="1">
        <f t="shared" si="49"/>
        <v>0</v>
      </c>
      <c r="V85" s="1">
        <f t="shared" si="57"/>
        <v>0</v>
      </c>
      <c r="W85" s="200">
        <f t="shared" si="58"/>
        <v>0</v>
      </c>
      <c r="X85" s="5">
        <f t="shared" si="42"/>
        <v>0</v>
      </c>
      <c r="Y85" s="1">
        <f t="shared" si="43"/>
        <v>0</v>
      </c>
      <c r="Z85" s="1">
        <f t="shared" si="44"/>
        <v>0</v>
      </c>
      <c r="AA85" s="201">
        <f t="shared" si="45"/>
        <v>0</v>
      </c>
      <c r="AB85" s="5">
        <f t="shared" si="46"/>
        <v>0</v>
      </c>
      <c r="AC85" s="202" t="e">
        <f t="shared" si="47"/>
        <v>#DIV/0!</v>
      </c>
    </row>
    <row r="86" spans="1:29" ht="30" x14ac:dyDescent="0.25">
      <c r="A86" s="199" t="str">
        <f>+'PRIORIZACIÓN (2)'!B88</f>
        <v>Unidad Auditable 76</v>
      </c>
      <c r="B86" s="210" t="str">
        <f>+IF('PRIORIZACIÓN (2)'!I88&gt;0%,"YA CUENTA CON PONDERACIÓN DE RIESGOS, NO DILIGENCIAR ANALISIS OCI", "DILIGENCIE ANALISIS OCI PARA ESTA UNIDAD AUDITABLE")</f>
        <v>DILIGENCIE ANALISIS OCI PARA ESTA UNIDAD AUDITABLE</v>
      </c>
      <c r="C86" s="203"/>
      <c r="D86" s="1">
        <f t="shared" si="50"/>
        <v>0</v>
      </c>
      <c r="E86" s="1"/>
      <c r="F86" s="1">
        <f t="shared" si="33"/>
        <v>0</v>
      </c>
      <c r="G86" s="204"/>
      <c r="H86" s="1">
        <f t="shared" si="51"/>
        <v>0</v>
      </c>
      <c r="I86" s="204"/>
      <c r="J86" s="1">
        <f t="shared" si="52"/>
        <v>0</v>
      </c>
      <c r="K86" s="1"/>
      <c r="L86" s="1">
        <f t="shared" si="34"/>
        <v>0</v>
      </c>
      <c r="M86" s="1"/>
      <c r="N86" s="1">
        <f t="shared" si="53"/>
        <v>0</v>
      </c>
      <c r="O86" s="1"/>
      <c r="P86" s="201">
        <f t="shared" si="35"/>
        <v>0</v>
      </c>
      <c r="Q86" s="1">
        <f t="shared" si="54"/>
        <v>0</v>
      </c>
      <c r="R86" s="1">
        <f t="shared" si="48"/>
        <v>0</v>
      </c>
      <c r="S86" s="1">
        <f t="shared" si="55"/>
        <v>0</v>
      </c>
      <c r="T86" s="1">
        <f t="shared" si="56"/>
        <v>0</v>
      </c>
      <c r="U86" s="1">
        <f t="shared" si="49"/>
        <v>0</v>
      </c>
      <c r="V86" s="1">
        <f t="shared" si="57"/>
        <v>0</v>
      </c>
      <c r="W86" s="200">
        <f t="shared" si="58"/>
        <v>0</v>
      </c>
      <c r="X86" s="5">
        <f t="shared" si="42"/>
        <v>0</v>
      </c>
      <c r="Y86" s="1">
        <f t="shared" si="43"/>
        <v>0</v>
      </c>
      <c r="Z86" s="1">
        <f t="shared" si="44"/>
        <v>0</v>
      </c>
      <c r="AA86" s="201">
        <f t="shared" si="45"/>
        <v>0</v>
      </c>
      <c r="AB86" s="5">
        <f t="shared" si="46"/>
        <v>0</v>
      </c>
      <c r="AC86" s="202" t="e">
        <f t="shared" si="47"/>
        <v>#DIV/0!</v>
      </c>
    </row>
    <row r="87" spans="1:29" ht="30" x14ac:dyDescent="0.25">
      <c r="A87" s="199" t="str">
        <f>+'PRIORIZACIÓN (2)'!B89</f>
        <v>Unidad Auditable 77</v>
      </c>
      <c r="B87" s="210" t="str">
        <f>+IF('PRIORIZACIÓN (2)'!I89&gt;0%,"YA CUENTA CON PONDERACIÓN DE RIESGOS, NO DILIGENCIAR ANALISIS OCI", "DILIGENCIE ANALISIS OCI PARA ESTA UNIDAD AUDITABLE")</f>
        <v>DILIGENCIE ANALISIS OCI PARA ESTA UNIDAD AUDITABLE</v>
      </c>
      <c r="C87" s="203"/>
      <c r="D87" s="1">
        <f t="shared" si="50"/>
        <v>0</v>
      </c>
      <c r="E87" s="1"/>
      <c r="F87" s="1">
        <f t="shared" si="33"/>
        <v>0</v>
      </c>
      <c r="G87" s="204"/>
      <c r="H87" s="1">
        <f t="shared" si="51"/>
        <v>0</v>
      </c>
      <c r="I87" s="204"/>
      <c r="J87" s="1">
        <f t="shared" si="52"/>
        <v>0</v>
      </c>
      <c r="K87" s="1"/>
      <c r="L87" s="1">
        <f t="shared" si="34"/>
        <v>0</v>
      </c>
      <c r="M87" s="1"/>
      <c r="N87" s="1">
        <f t="shared" si="53"/>
        <v>0</v>
      </c>
      <c r="O87" s="1"/>
      <c r="P87" s="201">
        <f t="shared" si="35"/>
        <v>0</v>
      </c>
      <c r="Q87" s="1">
        <f t="shared" si="54"/>
        <v>0</v>
      </c>
      <c r="R87" s="1">
        <f t="shared" si="48"/>
        <v>0</v>
      </c>
      <c r="S87" s="1">
        <f t="shared" si="55"/>
        <v>0</v>
      </c>
      <c r="T87" s="1">
        <f t="shared" si="56"/>
        <v>0</v>
      </c>
      <c r="U87" s="1">
        <f t="shared" si="49"/>
        <v>0</v>
      </c>
      <c r="V87" s="1">
        <f t="shared" si="57"/>
        <v>0</v>
      </c>
      <c r="W87" s="200">
        <f t="shared" si="58"/>
        <v>0</v>
      </c>
      <c r="X87" s="5">
        <f t="shared" si="42"/>
        <v>0</v>
      </c>
      <c r="Y87" s="1">
        <f t="shared" si="43"/>
        <v>0</v>
      </c>
      <c r="Z87" s="1">
        <f t="shared" si="44"/>
        <v>0</v>
      </c>
      <c r="AA87" s="201">
        <f t="shared" si="45"/>
        <v>0</v>
      </c>
      <c r="AB87" s="5">
        <f t="shared" si="46"/>
        <v>0</v>
      </c>
      <c r="AC87" s="202" t="e">
        <f t="shared" si="47"/>
        <v>#DIV/0!</v>
      </c>
    </row>
    <row r="88" spans="1:29" ht="30" x14ac:dyDescent="0.25">
      <c r="A88" s="199" t="str">
        <f>+'PRIORIZACIÓN (2)'!B90</f>
        <v>Unidad Auditable 78</v>
      </c>
      <c r="B88" s="210" t="str">
        <f>+IF('PRIORIZACIÓN (2)'!I90&gt;0%,"YA CUENTA CON PONDERACIÓN DE RIESGOS, NO DILIGENCIAR ANALISIS OCI", "DILIGENCIE ANALISIS OCI PARA ESTA UNIDAD AUDITABLE")</f>
        <v>DILIGENCIE ANALISIS OCI PARA ESTA UNIDAD AUDITABLE</v>
      </c>
      <c r="C88" s="203"/>
      <c r="D88" s="1">
        <f t="shared" si="50"/>
        <v>0</v>
      </c>
      <c r="E88" s="1"/>
      <c r="F88" s="1">
        <f t="shared" si="33"/>
        <v>0</v>
      </c>
      <c r="G88" s="204"/>
      <c r="H88" s="1">
        <f t="shared" si="51"/>
        <v>0</v>
      </c>
      <c r="I88" s="204"/>
      <c r="J88" s="1">
        <f t="shared" si="52"/>
        <v>0</v>
      </c>
      <c r="K88" s="1"/>
      <c r="L88" s="1">
        <f t="shared" si="34"/>
        <v>0</v>
      </c>
      <c r="M88" s="1"/>
      <c r="N88" s="1">
        <f t="shared" si="53"/>
        <v>0</v>
      </c>
      <c r="O88" s="1"/>
      <c r="P88" s="201">
        <f t="shared" si="35"/>
        <v>0</v>
      </c>
      <c r="Q88" s="1">
        <f t="shared" si="54"/>
        <v>0</v>
      </c>
      <c r="R88" s="1">
        <f t="shared" si="48"/>
        <v>0</v>
      </c>
      <c r="S88" s="1">
        <f t="shared" si="55"/>
        <v>0</v>
      </c>
      <c r="T88" s="1">
        <f t="shared" si="56"/>
        <v>0</v>
      </c>
      <c r="U88" s="1">
        <f t="shared" si="49"/>
        <v>0</v>
      </c>
      <c r="V88" s="1">
        <f t="shared" si="57"/>
        <v>0</v>
      </c>
      <c r="W88" s="200">
        <f t="shared" si="58"/>
        <v>0</v>
      </c>
      <c r="X88" s="5">
        <f t="shared" si="42"/>
        <v>0</v>
      </c>
      <c r="Y88" s="1">
        <f t="shared" si="43"/>
        <v>0</v>
      </c>
      <c r="Z88" s="1">
        <f t="shared" si="44"/>
        <v>0</v>
      </c>
      <c r="AA88" s="201">
        <f t="shared" si="45"/>
        <v>0</v>
      </c>
      <c r="AB88" s="5">
        <f t="shared" si="46"/>
        <v>0</v>
      </c>
      <c r="AC88" s="202" t="e">
        <f t="shared" si="47"/>
        <v>#DIV/0!</v>
      </c>
    </row>
    <row r="96" spans="1:29" x14ac:dyDescent="0.25">
      <c r="A96" s="211" t="s">
        <v>362</v>
      </c>
      <c r="B96" s="212" t="s">
        <v>363</v>
      </c>
      <c r="C96" s="212" t="s">
        <v>364</v>
      </c>
    </row>
    <row r="97" spans="1:3" x14ac:dyDescent="0.25">
      <c r="A97" s="213" t="s">
        <v>371</v>
      </c>
      <c r="B97" s="214">
        <v>0</v>
      </c>
      <c r="C97" s="215" t="s">
        <v>365</v>
      </c>
    </row>
    <row r="98" spans="1:3" x14ac:dyDescent="0.25">
      <c r="A98" s="213" t="s">
        <v>372</v>
      </c>
      <c r="B98" s="215" t="s">
        <v>366</v>
      </c>
      <c r="C98" s="215" t="s">
        <v>367</v>
      </c>
    </row>
    <row r="99" spans="1:3" x14ac:dyDescent="0.25">
      <c r="A99" s="213" t="s">
        <v>373</v>
      </c>
      <c r="B99" s="215" t="s">
        <v>368</v>
      </c>
      <c r="C99" s="215" t="s">
        <v>369</v>
      </c>
    </row>
    <row r="100" spans="1:3" x14ac:dyDescent="0.25">
      <c r="A100" s="213" t="s">
        <v>374</v>
      </c>
      <c r="B100" s="215" t="s">
        <v>370</v>
      </c>
      <c r="C100" s="216"/>
    </row>
  </sheetData>
  <mergeCells count="36">
    <mergeCell ref="A2:A5"/>
    <mergeCell ref="C2:O5"/>
    <mergeCell ref="AA2:AC5"/>
    <mergeCell ref="Q2:Z2"/>
    <mergeCell ref="Q3:Z3"/>
    <mergeCell ref="Q4:Z4"/>
    <mergeCell ref="Q5:Z5"/>
    <mergeCell ref="R7:R8"/>
    <mergeCell ref="S7:S8"/>
    <mergeCell ref="T7:T8"/>
    <mergeCell ref="U7:U8"/>
    <mergeCell ref="A7:A8"/>
    <mergeCell ref="C7:D7"/>
    <mergeCell ref="E7:F7"/>
    <mergeCell ref="G7:H7"/>
    <mergeCell ref="I7:J7"/>
    <mergeCell ref="K7:L7"/>
    <mergeCell ref="M7:N7"/>
    <mergeCell ref="O7:P7"/>
    <mergeCell ref="B7:B8"/>
    <mergeCell ref="AA7:AA8"/>
    <mergeCell ref="AB7:AB8"/>
    <mergeCell ref="AC7:AC8"/>
    <mergeCell ref="C8:D8"/>
    <mergeCell ref="E8:F8"/>
    <mergeCell ref="G8:H8"/>
    <mergeCell ref="I8:J8"/>
    <mergeCell ref="K8:L8"/>
    <mergeCell ref="M8:N8"/>
    <mergeCell ref="O8:P8"/>
    <mergeCell ref="V7:V8"/>
    <mergeCell ref="W7:W8"/>
    <mergeCell ref="X7:X8"/>
    <mergeCell ref="Y7:Y8"/>
    <mergeCell ref="Z7:Z8"/>
    <mergeCell ref="Q7:Q8"/>
  </mergeCells>
  <conditionalFormatting sqref="AC9">
    <cfRule type="containsText" dxfId="149" priority="106" operator="containsText" text="Moderado">
      <formula>NOT(ISERROR(SEARCH(("Moderado"),(AC9))))</formula>
    </cfRule>
  </conditionalFormatting>
  <conditionalFormatting sqref="AC9">
    <cfRule type="containsText" dxfId="148" priority="107" operator="containsText" text="Alto">
      <formula>NOT(ISERROR(SEARCH(("Alto"),(AC9))))</formula>
    </cfRule>
  </conditionalFormatting>
  <conditionalFormatting sqref="AC9">
    <cfRule type="containsText" dxfId="147" priority="108" operator="containsText" text="Muy Alto">
      <formula>NOT(ISERROR(SEARCH(("Muy Alto"),(AC9))))</formula>
    </cfRule>
  </conditionalFormatting>
  <conditionalFormatting sqref="AC9">
    <cfRule type="containsText" dxfId="146" priority="109" operator="containsText" text="Muy Bajo">
      <formula>NOT(ISERROR(SEARCH(("Muy Bajo"),(AC9))))</formula>
    </cfRule>
  </conditionalFormatting>
  <conditionalFormatting sqref="AC9">
    <cfRule type="containsText" dxfId="145" priority="110" operator="containsText" text="Bajo">
      <formula>NOT(ISERROR(SEARCH(("Bajo"),(AC9))))</formula>
    </cfRule>
  </conditionalFormatting>
  <conditionalFormatting sqref="AC9">
    <cfRule type="containsText" dxfId="144" priority="111" operator="containsText" text="Extremo">
      <formula>NOT(ISERROR(SEARCH(("Extremo"),(AC9))))</formula>
    </cfRule>
  </conditionalFormatting>
  <conditionalFormatting sqref="AC36:AC88">
    <cfRule type="containsText" dxfId="143" priority="100" operator="containsText" text="Moderado">
      <formula>NOT(ISERROR(SEARCH(("Moderado"),(AC36))))</formula>
    </cfRule>
  </conditionalFormatting>
  <conditionalFormatting sqref="AC36:AC88">
    <cfRule type="containsText" dxfId="142" priority="101" operator="containsText" text="Alto">
      <formula>NOT(ISERROR(SEARCH(("Alto"),(AC36))))</formula>
    </cfRule>
  </conditionalFormatting>
  <conditionalFormatting sqref="AC36:AC88">
    <cfRule type="containsText" dxfId="141" priority="102" operator="containsText" text="Muy Alto">
      <formula>NOT(ISERROR(SEARCH(("Muy Alto"),(AC36))))</formula>
    </cfRule>
  </conditionalFormatting>
  <conditionalFormatting sqref="AC36:AC88">
    <cfRule type="containsText" dxfId="140" priority="103" operator="containsText" text="Muy Bajo">
      <formula>NOT(ISERROR(SEARCH(("Muy Bajo"),(AC36))))</formula>
    </cfRule>
  </conditionalFormatting>
  <conditionalFormatting sqref="AC36:AC88">
    <cfRule type="containsText" dxfId="139" priority="104" operator="containsText" text="Bajo">
      <formula>NOT(ISERROR(SEARCH(("Bajo"),(AC36))))</formula>
    </cfRule>
  </conditionalFormatting>
  <conditionalFormatting sqref="AC36:AC88">
    <cfRule type="containsText" dxfId="138" priority="105" operator="containsText" text="Extremo">
      <formula>NOT(ISERROR(SEARCH(("Extremo"),(AC36))))</formula>
    </cfRule>
  </conditionalFormatting>
  <conditionalFormatting sqref="AC18:AC23 AC34:AC35">
    <cfRule type="containsText" dxfId="137" priority="94" operator="containsText" text="Moderado">
      <formula>NOT(ISERROR(SEARCH(("Moderado"),(AC18))))</formula>
    </cfRule>
  </conditionalFormatting>
  <conditionalFormatting sqref="AC18:AC23 AC34:AC35">
    <cfRule type="containsText" dxfId="136" priority="95" operator="containsText" text="Alto">
      <formula>NOT(ISERROR(SEARCH(("Alto"),(AC18))))</formula>
    </cfRule>
  </conditionalFormatting>
  <conditionalFormatting sqref="AC18:AC23 AC34:AC35">
    <cfRule type="containsText" dxfId="135" priority="96" operator="containsText" text="Muy Alto">
      <formula>NOT(ISERROR(SEARCH(("Muy Alto"),(AC18))))</formula>
    </cfRule>
  </conditionalFormatting>
  <conditionalFormatting sqref="AC18:AC23 AC34:AC35">
    <cfRule type="containsText" dxfId="134" priority="97" operator="containsText" text="Muy Bajo">
      <formula>NOT(ISERROR(SEARCH(("Muy Bajo"),(AC18))))</formula>
    </cfRule>
  </conditionalFormatting>
  <conditionalFormatting sqref="AC18:AC23 AC34:AC35">
    <cfRule type="containsText" dxfId="133" priority="98" operator="containsText" text="Bajo">
      <formula>NOT(ISERROR(SEARCH(("Bajo"),(AC18))))</formula>
    </cfRule>
  </conditionalFormatting>
  <conditionalFormatting sqref="AC18:AC23 AC34:AC35">
    <cfRule type="containsText" dxfId="132" priority="99" operator="containsText" text="Extremo">
      <formula>NOT(ISERROR(SEARCH(("Extremo"),(AC18))))</formula>
    </cfRule>
  </conditionalFormatting>
  <conditionalFormatting sqref="AC10:AC17">
    <cfRule type="containsText" dxfId="131" priority="88" operator="containsText" text="Moderado">
      <formula>NOT(ISERROR(SEARCH(("Moderado"),(AC10))))</formula>
    </cfRule>
  </conditionalFormatting>
  <conditionalFormatting sqref="AC10:AC17">
    <cfRule type="containsText" dxfId="130" priority="89" operator="containsText" text="Alto">
      <formula>NOT(ISERROR(SEARCH(("Alto"),(AC10))))</formula>
    </cfRule>
  </conditionalFormatting>
  <conditionalFormatting sqref="AC10:AC17">
    <cfRule type="containsText" dxfId="129" priority="90" operator="containsText" text="Muy Alto">
      <formula>NOT(ISERROR(SEARCH(("Muy Alto"),(AC10))))</formula>
    </cfRule>
  </conditionalFormatting>
  <conditionalFormatting sqref="AC10:AC17">
    <cfRule type="containsText" dxfId="128" priority="91" operator="containsText" text="Muy Bajo">
      <formula>NOT(ISERROR(SEARCH(("Muy Bajo"),(AC10))))</formula>
    </cfRule>
  </conditionalFormatting>
  <conditionalFormatting sqref="AC10:AC17">
    <cfRule type="containsText" dxfId="127" priority="92" operator="containsText" text="Bajo">
      <formula>NOT(ISERROR(SEARCH(("Bajo"),(AC10))))</formula>
    </cfRule>
  </conditionalFormatting>
  <conditionalFormatting sqref="AC10:AC17">
    <cfRule type="containsText" dxfId="126" priority="93" operator="containsText" text="Extremo">
      <formula>NOT(ISERROR(SEARCH(("Extremo"),(AC10))))</formula>
    </cfRule>
  </conditionalFormatting>
  <conditionalFormatting sqref="AC26:AC33">
    <cfRule type="containsText" dxfId="125" priority="82" operator="containsText" text="Moderado">
      <formula>NOT(ISERROR(SEARCH(("Moderado"),(AC26))))</formula>
    </cfRule>
  </conditionalFormatting>
  <conditionalFormatting sqref="AC26:AC33">
    <cfRule type="containsText" dxfId="124" priority="83" operator="containsText" text="Alto">
      <formula>NOT(ISERROR(SEARCH(("Alto"),(AC26))))</formula>
    </cfRule>
  </conditionalFormatting>
  <conditionalFormatting sqref="AC26:AC33">
    <cfRule type="containsText" dxfId="123" priority="84" operator="containsText" text="Muy Alto">
      <formula>NOT(ISERROR(SEARCH(("Muy Alto"),(AC26))))</formula>
    </cfRule>
  </conditionalFormatting>
  <conditionalFormatting sqref="AC26:AC33">
    <cfRule type="containsText" dxfId="122" priority="85" operator="containsText" text="Muy Bajo">
      <formula>NOT(ISERROR(SEARCH(("Muy Bajo"),(AC26))))</formula>
    </cfRule>
  </conditionalFormatting>
  <conditionalFormatting sqref="AC26:AC33">
    <cfRule type="containsText" dxfId="121" priority="86" operator="containsText" text="Bajo">
      <formula>NOT(ISERROR(SEARCH(("Bajo"),(AC26))))</formula>
    </cfRule>
  </conditionalFormatting>
  <conditionalFormatting sqref="AC26:AC33">
    <cfRule type="containsText" dxfId="120" priority="87" operator="containsText" text="Extremo">
      <formula>NOT(ISERROR(SEARCH(("Extremo"),(AC26))))</formula>
    </cfRule>
  </conditionalFormatting>
  <conditionalFormatting sqref="AC24:AC25">
    <cfRule type="containsText" dxfId="119" priority="76" operator="containsText" text="Moderado">
      <formula>NOT(ISERROR(SEARCH(("Moderado"),(AC24))))</formula>
    </cfRule>
  </conditionalFormatting>
  <conditionalFormatting sqref="AC24:AC25">
    <cfRule type="containsText" dxfId="118" priority="77" operator="containsText" text="Alto">
      <formula>NOT(ISERROR(SEARCH(("Alto"),(AC24))))</formula>
    </cfRule>
  </conditionalFormatting>
  <conditionalFormatting sqref="AC24:AC25">
    <cfRule type="containsText" dxfId="117" priority="78" operator="containsText" text="Muy Alto">
      <formula>NOT(ISERROR(SEARCH(("Muy Alto"),(AC24))))</formula>
    </cfRule>
  </conditionalFormatting>
  <conditionalFormatting sqref="AC24:AC25">
    <cfRule type="containsText" dxfId="116" priority="79" operator="containsText" text="Muy Bajo">
      <formula>NOT(ISERROR(SEARCH(("Muy Bajo"),(AC24))))</formula>
    </cfRule>
  </conditionalFormatting>
  <conditionalFormatting sqref="AC24:AC25">
    <cfRule type="containsText" dxfId="115" priority="80" operator="containsText" text="Bajo">
      <formula>NOT(ISERROR(SEARCH(("Bajo"),(AC24))))</formula>
    </cfRule>
  </conditionalFormatting>
  <conditionalFormatting sqref="AC24:AC25">
    <cfRule type="containsText" dxfId="114" priority="81" operator="containsText" text="Extremo">
      <formula>NOT(ISERROR(SEARCH(("Extremo"),(AC24))))</formula>
    </cfRule>
  </conditionalFormatting>
  <conditionalFormatting sqref="C14:O15 C24:O88 C9:O12">
    <cfRule type="expression" dxfId="113" priority="73">
      <formula>"(B9=""YA CUENTA CON PONDERACION DE RIESGOS, NO DILIGENCIARANALISIS;B9)"</formula>
    </cfRule>
  </conditionalFormatting>
  <conditionalFormatting sqref="B9:B88">
    <cfRule type="cellIs" dxfId="112" priority="67" operator="equal">
      <formula>$AI$10</formula>
    </cfRule>
    <cfRule type="cellIs" dxfId="111" priority="70" operator="equal">
      <formula>$AI$9</formula>
    </cfRule>
  </conditionalFormatting>
  <conditionalFormatting sqref="Q9">
    <cfRule type="expression" dxfId="110" priority="66">
      <formula>"(B9=""YA CUENTA CON PONDERACION DE RIESGOS, NO DILIGENCIARANALISIS;B9)"</formula>
    </cfRule>
  </conditionalFormatting>
  <conditionalFormatting sqref="R9">
    <cfRule type="expression" dxfId="109" priority="65">
      <formula>"(B9=""YA CUENTA CON PONDERACION DE RIESGOS, NO DILIGENCIARANALISIS;B9)"</formula>
    </cfRule>
  </conditionalFormatting>
  <conditionalFormatting sqref="S9">
    <cfRule type="expression" dxfId="108" priority="64">
      <formula>"(B9=""YA CUENTA CON PONDERACION DE RIESGOS, NO DILIGENCIARANALISIS;B9)"</formula>
    </cfRule>
  </conditionalFormatting>
  <conditionalFormatting sqref="T9">
    <cfRule type="expression" dxfId="107" priority="63">
      <formula>"(B9=""YA CUENTA CON PONDERACION DE RIESGOS, NO DILIGENCIARANALISIS;B9)"</formula>
    </cfRule>
  </conditionalFormatting>
  <conditionalFormatting sqref="U9">
    <cfRule type="expression" dxfId="106" priority="62">
      <formula>"(B9=""YA CUENTA CON PONDERACION DE RIESGOS, NO DILIGENCIARANALISIS;B9)"</formula>
    </cfRule>
  </conditionalFormatting>
  <conditionalFormatting sqref="V9">
    <cfRule type="expression" dxfId="105" priority="61">
      <formula>"(B9=""YA CUENTA CON PONDERACION DE RIESGOS, NO DILIGENCIARANALISIS;B9)"</formula>
    </cfRule>
  </conditionalFormatting>
  <conditionalFormatting sqref="Q10:Q88">
    <cfRule type="expression" dxfId="104" priority="60">
      <formula>"(B9=""YA CUENTA CON PONDERACION DE RIESGOS, NO DILIGENCIARANALISIS;B9)"</formula>
    </cfRule>
  </conditionalFormatting>
  <conditionalFormatting sqref="R10:R88">
    <cfRule type="expression" dxfId="103" priority="59">
      <formula>"(B9=""YA CUENTA CON PONDERACION DE RIESGOS, NO DILIGENCIARANALISIS;B9)"</formula>
    </cfRule>
  </conditionalFormatting>
  <conditionalFormatting sqref="S10:S88">
    <cfRule type="expression" dxfId="102" priority="58">
      <formula>"(B9=""YA CUENTA CON PONDERACION DE RIESGOS, NO DILIGENCIARANALISIS;B9)"</formula>
    </cfRule>
  </conditionalFormatting>
  <conditionalFormatting sqref="T10:T88">
    <cfRule type="expression" dxfId="101" priority="57">
      <formula>"(B9=""YA CUENTA CON PONDERACION DE RIESGOS, NO DILIGENCIARANALISIS;B9)"</formula>
    </cfRule>
  </conditionalFormatting>
  <conditionalFormatting sqref="U10:U88">
    <cfRule type="expression" dxfId="100" priority="56">
      <formula>"(B9=""YA CUENTA CON PONDERACION DE RIESGOS, NO DILIGENCIARANALISIS;B9)"</formula>
    </cfRule>
  </conditionalFormatting>
  <conditionalFormatting sqref="V10:V88">
    <cfRule type="expression" dxfId="99" priority="55">
      <formula>"(B9=""YA CUENTA CON PONDERACION DE RIESGOS, NO DILIGENCIARANALISIS;B9)"</formula>
    </cfRule>
  </conditionalFormatting>
  <conditionalFormatting sqref="C18:O18">
    <cfRule type="expression" dxfId="98" priority="42">
      <formula>"(B9=""YA CUENTA CON PONDERACION DE RIESGOS, NO DILIGENCIARANALISIS;B9)"</formula>
    </cfRule>
  </conditionalFormatting>
  <conditionalFormatting sqref="D9:O9">
    <cfRule type="expression" dxfId="97" priority="53">
      <formula>"(B9=""YA CUENTA CON PONDERACION DE RIESGOS, NO DILIGENCIARANALISIS;B9)"</formula>
    </cfRule>
  </conditionalFormatting>
  <conditionalFormatting sqref="C16:O16">
    <cfRule type="expression" dxfId="96" priority="52">
      <formula>"(B9=""YA CUENTA CON PONDERACION DE RIESGOS, NO DILIGENCIARANALISIS;B9)"</formula>
    </cfRule>
  </conditionalFormatting>
  <conditionalFormatting sqref="C17:O17">
    <cfRule type="expression" dxfId="95" priority="51">
      <formula>"(B9=""YA CUENTA CON PONDERACION DE RIESGOS, NO DILIGENCIARANALISIS;B9)"</formula>
    </cfRule>
  </conditionalFormatting>
  <conditionalFormatting sqref="C22:O22">
    <cfRule type="expression" dxfId="94" priority="50">
      <formula>"(B9=""YA CUENTA CON PONDERACION DE RIESGOS, NO DILIGENCIARANALISIS;B9)"</formula>
    </cfRule>
  </conditionalFormatting>
  <conditionalFormatting sqref="C19:O19">
    <cfRule type="expression" dxfId="93" priority="49">
      <formula>"(B9=""YA CUENTA CON PONDERACION DE RIESGOS, NO DILIGENCIARANALISIS;B9)"</formula>
    </cfRule>
  </conditionalFormatting>
  <conditionalFormatting sqref="C20:O20">
    <cfRule type="expression" dxfId="92" priority="48">
      <formula>"(B9=""YA CUENTA CON PONDERACION DE RIESGOS, NO DILIGENCIARANALISIS;B9)"</formula>
    </cfRule>
  </conditionalFormatting>
  <conditionalFormatting sqref="C21:O21">
    <cfRule type="expression" dxfId="91" priority="47">
      <formula>"(B9=""YA CUENTA CON PONDERACION DE RIESGOS, NO DILIGENCIARANALISIS;B9)"</formula>
    </cfRule>
  </conditionalFormatting>
  <conditionalFormatting sqref="C23:O23">
    <cfRule type="expression" dxfId="90" priority="46">
      <formula>"(B9=""YA CUENTA CON PONDERACION DE RIESGOS, NO DILIGENCIARANALISIS;B9)"</formula>
    </cfRule>
  </conditionalFormatting>
  <conditionalFormatting sqref="C19:O19">
    <cfRule type="expression" dxfId="89" priority="17">
      <formula>"(B9=""YA CUENTA CON PONDERACION DE RIESGOS, NO DILIGENCIARANALISIS;B9)"</formula>
    </cfRule>
  </conditionalFormatting>
  <conditionalFormatting sqref="C24:O24">
    <cfRule type="expression" dxfId="88" priority="44">
      <formula>"(B9=""YA CUENTA CON PONDERACION DE RIESGOS, NO DILIGENCIARANALISIS;B9)"</formula>
    </cfRule>
  </conditionalFormatting>
  <conditionalFormatting sqref="C25:O25">
    <cfRule type="expression" dxfId="87" priority="43">
      <formula>"(B9=""YA CUENTA CON PONDERACION DE RIESGOS, NO DILIGENCIARANALISIS;B9)"</formula>
    </cfRule>
  </conditionalFormatting>
  <conditionalFormatting sqref="C21:O21">
    <cfRule type="expression" dxfId="86" priority="32">
      <formula>"(B9=""YA CUENTA CON PONDERACION DE RIESGOS, NO DILIGENCIARANALISIS;B9)"</formula>
    </cfRule>
  </conditionalFormatting>
  <conditionalFormatting sqref="C20:O20">
    <cfRule type="expression" dxfId="85" priority="40">
      <formula>"(B9=""YA CUENTA CON PONDERACION DE RIESGOS, NO DILIGENCIARANALISIS;B9)"</formula>
    </cfRule>
  </conditionalFormatting>
  <conditionalFormatting sqref="C25:O25">
    <cfRule type="expression" dxfId="84" priority="39">
      <formula>"(B9=""YA CUENTA CON PONDERACION DE RIESGOS, NO DILIGENCIARANALISIS;B9)"</formula>
    </cfRule>
  </conditionalFormatting>
  <conditionalFormatting sqref="C22:O22">
    <cfRule type="expression" dxfId="83" priority="38">
      <formula>"(B9=""YA CUENTA CON PONDERACION DE RIESGOS, NO DILIGENCIARANALISIS;B9)"</formula>
    </cfRule>
  </conditionalFormatting>
  <conditionalFormatting sqref="C23:O23">
    <cfRule type="expression" dxfId="82" priority="37">
      <formula>"(B9=""YA CUENTA CON PONDERACION DE RIESGOS, NO DILIGENCIARANALISIS;B9)"</formula>
    </cfRule>
  </conditionalFormatting>
  <conditionalFormatting sqref="C24:O24">
    <cfRule type="expression" dxfId="81" priority="36">
      <formula>"(B9=""YA CUENTA CON PONDERACION DE RIESGOS, NO DILIGENCIARANALISIS;B9)"</formula>
    </cfRule>
  </conditionalFormatting>
  <conditionalFormatting sqref="C26:O26">
    <cfRule type="expression" dxfId="80" priority="35">
      <formula>"(B9=""YA CUENTA CON PONDERACION DE RIESGOS, NO DILIGENCIARANALISIS;B9)"</formula>
    </cfRule>
  </conditionalFormatting>
  <conditionalFormatting sqref="C27:O27">
    <cfRule type="expression" dxfId="79" priority="34">
      <formula>"(B9=""YA CUENTA CON PONDERACION DE RIESGOS, NO DILIGENCIARANALISIS;B9)"</formula>
    </cfRule>
  </conditionalFormatting>
  <conditionalFormatting sqref="C28:O28">
    <cfRule type="expression" dxfId="78" priority="33">
      <formula>"(B9=""YA CUENTA CON PONDERACION DE RIESGOS, NO DILIGENCIARANALISIS;B9)"</formula>
    </cfRule>
  </conditionalFormatting>
  <conditionalFormatting sqref="C22:O22">
    <cfRule type="expression" dxfId="77" priority="31">
      <formula>"(B9=""YA CUENTA CON PONDERACION DE RIESGOS, NO DILIGENCIARANALISIS;B9)"</formula>
    </cfRule>
  </conditionalFormatting>
  <conditionalFormatting sqref="C23:O23">
    <cfRule type="expression" dxfId="76" priority="30">
      <formula>"(B9=""YA CUENTA CON PONDERACION DE RIESGOS, NO DILIGENCIARANALISIS;B9)"</formula>
    </cfRule>
  </conditionalFormatting>
  <conditionalFormatting sqref="C23:O23">
    <cfRule type="expression" dxfId="75" priority="29">
      <formula>"(B9=""YA CUENTA CON PONDERACION DE RIESGOS, NO DILIGENCIARANALISIS;B9)"</formula>
    </cfRule>
  </conditionalFormatting>
  <conditionalFormatting sqref="C22:O22">
    <cfRule type="expression" dxfId="74" priority="28">
      <formula>"(B9=""YA CUENTA CON PONDERACION DE RIESGOS, NO DILIGENCIARANALISIS;B9)"</formula>
    </cfRule>
  </conditionalFormatting>
  <conditionalFormatting sqref="C24:O24">
    <cfRule type="expression" dxfId="73" priority="27">
      <formula>"(B9=""YA CUENTA CON PONDERACION DE RIESGOS, NO DILIGENCIARANALISIS;B9)"</formula>
    </cfRule>
  </conditionalFormatting>
  <conditionalFormatting sqref="C25:O25">
    <cfRule type="expression" dxfId="72" priority="26">
      <formula>"(B9=""YA CUENTA CON PONDERACION DE RIESGOS, NO DILIGENCIARANALISIS;B9)"</formula>
    </cfRule>
  </conditionalFormatting>
  <conditionalFormatting sqref="C26:O26">
    <cfRule type="expression" dxfId="71" priority="25">
      <formula>"(B9=""YA CUENTA CON PONDERACION DE RIESGOS, NO DILIGENCIARANALISIS;B9)"</formula>
    </cfRule>
  </conditionalFormatting>
  <conditionalFormatting sqref="C13:O13">
    <cfRule type="expression" dxfId="70" priority="24">
      <formula>"(B9=""YA CUENTA CON PONDERACION DE RIESGOS, NO DILIGENCIARANALISIS;B9)"</formula>
    </cfRule>
  </conditionalFormatting>
  <conditionalFormatting sqref="C21:O21">
    <cfRule type="expression" dxfId="69" priority="1">
      <formula>"(B9=""YA CUENTA CON PONDERACION DE RIESGOS, NO DILIGENCIARANALISIS;B9)"</formula>
    </cfRule>
  </conditionalFormatting>
  <conditionalFormatting sqref="C19:O22">
    <cfRule type="expression" dxfId="68" priority="23">
      <formula>"(B9=""YA CUENTA CON PONDERACION DE RIESGOS, NO DILIGENCIARANALISIS;B9)"</formula>
    </cfRule>
  </conditionalFormatting>
  <conditionalFormatting sqref="C17:O17">
    <cfRule type="expression" dxfId="67" priority="22">
      <formula>"(B9=""YA CUENTA CON PONDERACION DE RIESGOS, NO DILIGENCIARANALISIS;B9)"</formula>
    </cfRule>
  </conditionalFormatting>
  <conditionalFormatting sqref="C14:O14">
    <cfRule type="expression" dxfId="66" priority="21">
      <formula>"(B9=""YA CUENTA CON PONDERACION DE RIESGOS, NO DILIGENCIARANALISIS;B9)"</formula>
    </cfRule>
  </conditionalFormatting>
  <conditionalFormatting sqref="C15:O15">
    <cfRule type="expression" dxfId="65" priority="20">
      <formula>"(B9=""YA CUENTA CON PONDERACION DE RIESGOS, NO DILIGENCIARANALISIS;B9)"</formula>
    </cfRule>
  </conditionalFormatting>
  <conditionalFormatting sqref="C16:O16">
    <cfRule type="expression" dxfId="64" priority="19">
      <formula>"(B9=""YA CUENTA CON PONDERACION DE RIESGOS, NO DILIGENCIARANALISIS;B9)"</formula>
    </cfRule>
  </conditionalFormatting>
  <conditionalFormatting sqref="C18:O18">
    <cfRule type="expression" dxfId="63" priority="18">
      <formula>"(B9=""YA CUENTA CON PONDERACION DE RIESGOS, NO DILIGENCIARANALISIS;B9)"</formula>
    </cfRule>
  </conditionalFormatting>
  <conditionalFormatting sqref="C20:O20">
    <cfRule type="expression" dxfId="62" priority="16">
      <formula>"(B9=""YA CUENTA CON PONDERACION DE RIESGOS, NO DILIGENCIARANALISIS;B9)"</formula>
    </cfRule>
  </conditionalFormatting>
  <conditionalFormatting sqref="C16:O16">
    <cfRule type="expression" dxfId="61" priority="8">
      <formula>"(B9=""YA CUENTA CON PONDERACION DE RIESGOS, NO DILIGENCIARANALISIS;B9)"</formula>
    </cfRule>
  </conditionalFormatting>
  <conditionalFormatting sqref="C15:O15">
    <cfRule type="expression" dxfId="60" priority="15">
      <formula>"(B9=""YA CUENTA CON PONDERACION DE RIESGOS, NO DILIGENCIARANALISIS;B9)"</formula>
    </cfRule>
  </conditionalFormatting>
  <conditionalFormatting sqref="C20:O20">
    <cfRule type="expression" dxfId="59" priority="14">
      <formula>"(B9=""YA CUENTA CON PONDERACION DE RIESGOS, NO DILIGENCIARANALISIS;B9)"</formula>
    </cfRule>
  </conditionalFormatting>
  <conditionalFormatting sqref="C17:O17">
    <cfRule type="expression" dxfId="58" priority="13">
      <formula>"(B9=""YA CUENTA CON PONDERACION DE RIESGOS, NO DILIGENCIARANALISIS;B9)"</formula>
    </cfRule>
  </conditionalFormatting>
  <conditionalFormatting sqref="C18:O18">
    <cfRule type="expression" dxfId="57" priority="12">
      <formula>"(B9=""YA CUENTA CON PONDERACION DE RIESGOS, NO DILIGENCIARANALISIS;B9)"</formula>
    </cfRule>
  </conditionalFormatting>
  <conditionalFormatting sqref="C19:O19">
    <cfRule type="expression" dxfId="56" priority="11">
      <formula>"(B9=""YA CUENTA CON PONDERACION DE RIESGOS, NO DILIGENCIARANALISIS;B9)"</formula>
    </cfRule>
  </conditionalFormatting>
  <conditionalFormatting sqref="C21:O21">
    <cfRule type="expression" dxfId="55" priority="10">
      <formula>"(B9=""YA CUENTA CON PONDERACION DE RIESGOS, NO DILIGENCIARANALISIS;B9)"</formula>
    </cfRule>
  </conditionalFormatting>
  <conditionalFormatting sqref="C22:O22">
    <cfRule type="expression" dxfId="54" priority="9">
      <formula>"(B9=""YA CUENTA CON PONDERACION DE RIESGOS, NO DILIGENCIARANALISIS;B9)"</formula>
    </cfRule>
  </conditionalFormatting>
  <conditionalFormatting sqref="C17:O17">
    <cfRule type="expression" dxfId="53" priority="7">
      <formula>"(B9=""YA CUENTA CON PONDERACION DE RIESGOS, NO DILIGENCIARANALISIS;B9)"</formula>
    </cfRule>
  </conditionalFormatting>
  <conditionalFormatting sqref="C18:O18">
    <cfRule type="expression" dxfId="52" priority="6">
      <formula>"(B9=""YA CUENTA CON PONDERACION DE RIESGOS, NO DILIGENCIARANALISIS;B9)"</formula>
    </cfRule>
  </conditionalFormatting>
  <conditionalFormatting sqref="C18:O18">
    <cfRule type="expression" dxfId="51" priority="5">
      <formula>"(B9=""YA CUENTA CON PONDERACION DE RIESGOS, NO DILIGENCIARANALISIS;B9)"</formula>
    </cfRule>
  </conditionalFormatting>
  <conditionalFormatting sqref="C17:O17">
    <cfRule type="expression" dxfId="50" priority="4">
      <formula>"(B9=""YA CUENTA CON PONDERACION DE RIESGOS, NO DILIGENCIARANALISIS;B9)"</formula>
    </cfRule>
  </conditionalFormatting>
  <conditionalFormatting sqref="C19:O19">
    <cfRule type="expression" dxfId="49" priority="3">
      <formula>"(B9=""YA CUENTA CON PONDERACION DE RIESGOS, NO DILIGENCIARANALISIS;B9)"</formula>
    </cfRule>
  </conditionalFormatting>
  <conditionalFormatting sqref="C20:O20">
    <cfRule type="expression" dxfId="48" priority="2">
      <formula>"(B9=""YA CUENTA CON PONDERACION DE RIESGOS, NO DILIGENCIARANALISIS;B9)"</formula>
    </cfRule>
  </conditionalFormatting>
  <dataValidations count="4">
    <dataValidation type="list" allowBlank="1" showInputMessage="1" showErrorMessage="1" sqref="O9:O88">
      <formula1>"Critica no recuperable, Critica con recuperación parcial, Falta de oportunidad para atención usuarios, Falta de oportunidad para gestión de los procesos"</formula1>
    </dataValidation>
    <dataValidation type="list" allowBlank="1" showInputMessage="1" showErrorMessage="1" sqref="K9:K88">
      <formula1>"Hechos de Corrupción, Incumplimiento de servicios, Retrasos en los servicios, Quejas por incumplimientos o retrasos"</formula1>
    </dataValidation>
    <dataValidation type="list" allowBlank="1" showInputMessage="1" showErrorMessage="1" sqref="E9:E88">
      <formula1>"3 días,2 días, 1 día, Varias horas"</formula1>
    </dataValidation>
    <dataValidation type="list" allowBlank="1" showInputMessage="1" showErrorMessage="1" sqref="I9:I88 G9:G88 C9:C88 M9:M88">
      <formula1>$A$97:$A$100</formula1>
    </dataValidation>
  </dataValidations>
  <pageMargins left="0.7" right="0.7" top="0.75" bottom="0.75" header="0.3" footer="0.3"/>
  <pageSetup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19</vt:i4>
      </vt:variant>
    </vt:vector>
  </HeadingPairs>
  <TitlesOfParts>
    <vt:vector size="35" baseType="lpstr">
      <vt:lpstr>MENU CAJA DE HERRAMIENTAS</vt:lpstr>
      <vt:lpstr>Resumen PAA 2021</vt:lpstr>
      <vt:lpstr>Organigrama</vt:lpstr>
      <vt:lpstr>GLOSARIO</vt:lpstr>
      <vt:lpstr>MIPPA 1</vt:lpstr>
      <vt:lpstr>CONOCIMIENTO ENT</vt:lpstr>
      <vt:lpstr>PRIORIZACIÓN (2)</vt:lpstr>
      <vt:lpstr>MIPPA 1.1</vt:lpstr>
      <vt:lpstr>ANALISIS OCI</vt:lpstr>
      <vt:lpstr>MET CALCULO RECURSOS</vt:lpstr>
      <vt:lpstr>1. Horas requeridas PAAI</vt:lpstr>
      <vt:lpstr>MIPPA 2</vt:lpstr>
      <vt:lpstr>2. Días -horas hábiles x vig</vt:lpstr>
      <vt:lpstr>Adquisiciones</vt:lpstr>
      <vt:lpstr>PRIORIZACIÓN</vt:lpstr>
      <vt:lpstr>PAA OCI   (2)</vt:lpstr>
      <vt:lpstr>GLOSARIO!_ftn1</vt:lpstr>
      <vt:lpstr>GLOSARIO!_ftn2</vt:lpstr>
      <vt:lpstr>GLOSARIO!_ftn3</vt:lpstr>
      <vt:lpstr>GLOSARIO!_ftn4</vt:lpstr>
      <vt:lpstr>GLOSARIO!_ftn5</vt:lpstr>
      <vt:lpstr>GLOSARIO!_ftn6</vt:lpstr>
      <vt:lpstr>GLOSARIO!_ftn7</vt:lpstr>
      <vt:lpstr>GLOSARIO!_ftn8</vt:lpstr>
      <vt:lpstr>GLOSARIO!_ftnref1</vt:lpstr>
      <vt:lpstr>GLOSARIO!_ftnref2</vt:lpstr>
      <vt:lpstr>GLOSARIO!_ftnref3</vt:lpstr>
      <vt:lpstr>GLOSARIO!_ftnref4</vt:lpstr>
      <vt:lpstr>GLOSARIO!_ftnref5</vt:lpstr>
      <vt:lpstr>GLOSARIO!_ftnref6</vt:lpstr>
      <vt:lpstr>GLOSARIO!_ftnref7</vt:lpstr>
      <vt:lpstr>GLOSARIO!_ftnref8</vt:lpstr>
      <vt:lpstr>'PAA OCI   (2)'!Área_de_impresión</vt:lpstr>
      <vt:lpstr>DOCUMENTO_RELACIONADO</vt:lpstr>
      <vt:lpstr>'PAA OCI   (2)'!Títulos_a_imprimir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FERNANDO AVELLA</dc:creator>
  <cp:lastModifiedBy>EXITO</cp:lastModifiedBy>
  <dcterms:created xsi:type="dcterms:W3CDTF">2019-03-03T03:38:53Z</dcterms:created>
  <dcterms:modified xsi:type="dcterms:W3CDTF">2022-01-31T21:07:41Z</dcterms:modified>
</cp:coreProperties>
</file>